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Center\Web Administrator\WonosoboKab\Transparansi_Anggaran_Daerah\bahan PPID\LELANG\"/>
    </mc:Choice>
  </mc:AlternateContent>
  <bookViews>
    <workbookView xWindow="0" yWindow="0" windowWidth="20490" windowHeight="7755" activeTab="8"/>
  </bookViews>
  <sheets>
    <sheet name="BS" sheetId="4" r:id="rId1"/>
    <sheet name="Sih" sheetId="5" r:id="rId2"/>
    <sheet name="TriBW" sheetId="6" r:id="rId3"/>
    <sheet name="TriHW" sheetId="1" r:id="rId4"/>
    <sheet name="Sugeng" sheetId="3" r:id="rId5"/>
    <sheet name="Sheet9" sheetId="10" r:id="rId6"/>
    <sheet name="Sheet1 (2)" sheetId="11" r:id="rId7"/>
    <sheet name="Gagal" sheetId="8" r:id="rId8"/>
    <sheet name="Gabung" sheetId="7" r:id="rId9"/>
    <sheet name="Sheet8" sheetId="9" r:id="rId10"/>
    <sheet name="Sheet1" sheetId="2" r:id="rId11"/>
  </sheets>
  <definedNames>
    <definedName name="_xlnm._FilterDatabase" localSheetId="8" hidden="1">Gabung!$B$5:$R$204</definedName>
    <definedName name="_xlnm._FilterDatabase" localSheetId="4" hidden="1">Sugeng!$B$5:$O$87</definedName>
    <definedName name="_xlnm._FilterDatabase" localSheetId="3" hidden="1">TriHW!$B$5:$O$47</definedName>
    <definedName name="_xlnm.Print_Area" localSheetId="0">BS!$B$1:$O$47</definedName>
    <definedName name="_xlnm.Print_Area" localSheetId="8">Gabung!$B$1:$R$204</definedName>
    <definedName name="_xlnm.Print_Area" localSheetId="1">Sih!$B$1:$O$47</definedName>
    <definedName name="_xlnm.Print_Area" localSheetId="4">Sugeng!$B$1:$O$87</definedName>
    <definedName name="_xlnm.Print_Area" localSheetId="2">TriBW!$B$1:$O$48</definedName>
    <definedName name="_xlnm.Print_Area" localSheetId="3">TriHW!$B$1:$O$47</definedName>
    <definedName name="_xlnm.Print_Titles" localSheetId="0">BS!$5:$5</definedName>
    <definedName name="_xlnm.Print_Titles" localSheetId="8">Gabung!#REF!</definedName>
    <definedName name="_xlnm.Print_Titles" localSheetId="1">Sih!$5:$5</definedName>
    <definedName name="_xlnm.Print_Titles" localSheetId="4">Sugeng!$5:$5</definedName>
    <definedName name="_xlnm.Print_Titles" localSheetId="2">TriBW!$5:$5</definedName>
    <definedName name="_xlnm.Print_Titles" localSheetId="3">TriHW!$5:$5</definedName>
  </definedNames>
  <calcPr calcId="152511"/>
  <pivotCaches>
    <pivotCache cacheId="0" r:id="rId12"/>
  </pivotCaches>
</workbook>
</file>

<file path=xl/calcChain.xml><?xml version="1.0" encoding="utf-8"?>
<calcChain xmlns="http://schemas.openxmlformats.org/spreadsheetml/2006/main">
  <c r="G28" i="11" l="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W29" i="11"/>
  <c r="V29" i="11"/>
  <c r="U29" i="11"/>
  <c r="T29" i="11"/>
  <c r="S29" i="11"/>
  <c r="R29" i="11"/>
  <c r="Q29" i="11"/>
  <c r="P29" i="11"/>
  <c r="W28" i="11"/>
  <c r="V28" i="11"/>
  <c r="U28" i="11"/>
  <c r="T28" i="11"/>
  <c r="S28" i="11"/>
  <c r="R28" i="11"/>
  <c r="Q28" i="11"/>
  <c r="P28" i="11"/>
  <c r="K28" i="11"/>
  <c r="J28" i="11"/>
  <c r="I28" i="11"/>
  <c r="H28" i="11"/>
  <c r="F28" i="11"/>
  <c r="W27" i="11"/>
  <c r="V27" i="11"/>
  <c r="U27" i="11"/>
  <c r="T27" i="11"/>
  <c r="S27" i="11"/>
  <c r="R27" i="11"/>
  <c r="Q27" i="11"/>
  <c r="P27" i="11"/>
  <c r="K27" i="11"/>
  <c r="J27" i="11"/>
  <c r="I27" i="11"/>
  <c r="H27" i="11"/>
  <c r="F27" i="11"/>
  <c r="W26" i="11"/>
  <c r="V26" i="11"/>
  <c r="U26" i="11"/>
  <c r="T26" i="11"/>
  <c r="S26" i="11"/>
  <c r="R26" i="11"/>
  <c r="Q26" i="11"/>
  <c r="P26" i="11"/>
  <c r="K26" i="11"/>
  <c r="J26" i="11"/>
  <c r="I26" i="11"/>
  <c r="H26" i="11"/>
  <c r="F26" i="11"/>
  <c r="W25" i="11"/>
  <c r="V25" i="11"/>
  <c r="U25" i="11"/>
  <c r="T25" i="11"/>
  <c r="S25" i="11"/>
  <c r="R25" i="11"/>
  <c r="Q25" i="11"/>
  <c r="P25" i="11"/>
  <c r="K25" i="11"/>
  <c r="J25" i="11"/>
  <c r="I25" i="11"/>
  <c r="H25" i="11"/>
  <c r="F25" i="11"/>
  <c r="W24" i="11"/>
  <c r="V24" i="11"/>
  <c r="U24" i="11"/>
  <c r="T24" i="11"/>
  <c r="S24" i="11"/>
  <c r="R24" i="11"/>
  <c r="Q24" i="11"/>
  <c r="P24" i="11"/>
  <c r="K24" i="11"/>
  <c r="J24" i="11"/>
  <c r="I24" i="11"/>
  <c r="H24" i="11"/>
  <c r="F24" i="11"/>
  <c r="W23" i="11"/>
  <c r="V23" i="11"/>
  <c r="U23" i="11"/>
  <c r="T23" i="11"/>
  <c r="S23" i="11"/>
  <c r="R23" i="11"/>
  <c r="Q23" i="11"/>
  <c r="P23" i="11"/>
  <c r="K23" i="11"/>
  <c r="J23" i="11"/>
  <c r="I23" i="11"/>
  <c r="H23" i="11"/>
  <c r="F23" i="11"/>
  <c r="W22" i="11"/>
  <c r="V22" i="11"/>
  <c r="U22" i="11"/>
  <c r="T22" i="11"/>
  <c r="S22" i="11"/>
  <c r="R22" i="11"/>
  <c r="Q22" i="11"/>
  <c r="P22" i="11"/>
  <c r="K22" i="11"/>
  <c r="J22" i="11"/>
  <c r="I22" i="11"/>
  <c r="H22" i="11"/>
  <c r="F22" i="11"/>
  <c r="W21" i="11"/>
  <c r="V21" i="11"/>
  <c r="U21" i="11"/>
  <c r="T21" i="11"/>
  <c r="S21" i="11"/>
  <c r="R21" i="11"/>
  <c r="Q21" i="11"/>
  <c r="P21" i="11"/>
  <c r="K21" i="11"/>
  <c r="J21" i="11"/>
  <c r="I21" i="11"/>
  <c r="H21" i="11"/>
  <c r="F21" i="11"/>
  <c r="W20" i="11"/>
  <c r="V20" i="11"/>
  <c r="U20" i="11"/>
  <c r="T20" i="11"/>
  <c r="S20" i="11"/>
  <c r="R20" i="11"/>
  <c r="Q20" i="11"/>
  <c r="P20" i="11"/>
  <c r="K20" i="11"/>
  <c r="J20" i="11"/>
  <c r="I20" i="11"/>
  <c r="H20" i="11"/>
  <c r="F20" i="11"/>
  <c r="W19" i="11"/>
  <c r="V19" i="11"/>
  <c r="U19" i="11"/>
  <c r="T19" i="11"/>
  <c r="S19" i="11"/>
  <c r="R19" i="11"/>
  <c r="Q19" i="11"/>
  <c r="P19" i="11"/>
  <c r="K19" i="11"/>
  <c r="J19" i="11"/>
  <c r="I19" i="11"/>
  <c r="H19" i="11"/>
  <c r="F19" i="11"/>
  <c r="W18" i="11"/>
  <c r="V18" i="11"/>
  <c r="U18" i="11"/>
  <c r="T18" i="11"/>
  <c r="S18" i="11"/>
  <c r="R18" i="11"/>
  <c r="Q18" i="11"/>
  <c r="P18" i="11"/>
  <c r="K18" i="11"/>
  <c r="J18" i="11"/>
  <c r="I18" i="11"/>
  <c r="H18" i="11"/>
  <c r="F18" i="11"/>
  <c r="W17" i="11"/>
  <c r="V17" i="11"/>
  <c r="U17" i="11"/>
  <c r="T17" i="11"/>
  <c r="S17" i="11"/>
  <c r="R17" i="11"/>
  <c r="Q17" i="11"/>
  <c r="P17" i="11"/>
  <c r="K17" i="11"/>
  <c r="J17" i="11"/>
  <c r="I17" i="11"/>
  <c r="H17" i="11"/>
  <c r="F17" i="11"/>
  <c r="W16" i="11"/>
  <c r="V16" i="11"/>
  <c r="U16" i="11"/>
  <c r="T16" i="11"/>
  <c r="S16" i="11"/>
  <c r="R16" i="11"/>
  <c r="Q16" i="11"/>
  <c r="P16" i="11"/>
  <c r="K16" i="11"/>
  <c r="J16" i="11"/>
  <c r="I16" i="11"/>
  <c r="H16" i="11"/>
  <c r="F16" i="11"/>
  <c r="W15" i="11"/>
  <c r="V15" i="11"/>
  <c r="U15" i="11"/>
  <c r="T15" i="11"/>
  <c r="S15" i="11"/>
  <c r="R15" i="11"/>
  <c r="Q15" i="11"/>
  <c r="P15" i="11"/>
  <c r="K15" i="11"/>
  <c r="J15" i="11"/>
  <c r="I15" i="11"/>
  <c r="H15" i="11"/>
  <c r="F15" i="11"/>
  <c r="W14" i="11"/>
  <c r="V14" i="11"/>
  <c r="U14" i="11"/>
  <c r="T14" i="11"/>
  <c r="S14" i="11"/>
  <c r="R14" i="11"/>
  <c r="Q14" i="11"/>
  <c r="P14" i="11"/>
  <c r="K14" i="11"/>
  <c r="J14" i="11"/>
  <c r="I14" i="11"/>
  <c r="H14" i="11"/>
  <c r="F14" i="11"/>
  <c r="W13" i="11"/>
  <c r="V13" i="11"/>
  <c r="U13" i="11"/>
  <c r="T13" i="11"/>
  <c r="S13" i="11"/>
  <c r="R13" i="11"/>
  <c r="Q13" i="11"/>
  <c r="P13" i="11"/>
  <c r="K13" i="11"/>
  <c r="J13" i="11"/>
  <c r="I13" i="11"/>
  <c r="H13" i="11"/>
  <c r="F13" i="11"/>
  <c r="W12" i="11"/>
  <c r="V12" i="11"/>
  <c r="U12" i="11"/>
  <c r="T12" i="11"/>
  <c r="S12" i="11"/>
  <c r="R12" i="11"/>
  <c r="Q12" i="11"/>
  <c r="P12" i="11"/>
  <c r="K12" i="11"/>
  <c r="J12" i="11"/>
  <c r="I12" i="11"/>
  <c r="H12" i="11"/>
  <c r="F12" i="11"/>
  <c r="W11" i="11"/>
  <c r="V11" i="11"/>
  <c r="U11" i="11"/>
  <c r="T11" i="11"/>
  <c r="S11" i="11"/>
  <c r="R11" i="11"/>
  <c r="Q11" i="11"/>
  <c r="P11" i="11"/>
  <c r="K11" i="11"/>
  <c r="J11" i="11"/>
  <c r="I11" i="11"/>
  <c r="H11" i="11"/>
  <c r="F11" i="11"/>
  <c r="W10" i="11"/>
  <c r="V10" i="11"/>
  <c r="U10" i="11"/>
  <c r="T10" i="11"/>
  <c r="S10" i="11"/>
  <c r="R10" i="11"/>
  <c r="Q10" i="11"/>
  <c r="P10" i="11"/>
  <c r="K10" i="11"/>
  <c r="J10" i="11"/>
  <c r="I10" i="11"/>
  <c r="H10" i="11"/>
  <c r="F10" i="11"/>
  <c r="W9" i="11"/>
  <c r="V9" i="11"/>
  <c r="U9" i="11"/>
  <c r="T9" i="11"/>
  <c r="S9" i="11"/>
  <c r="R9" i="11"/>
  <c r="Q9" i="11"/>
  <c r="P9" i="11"/>
  <c r="K9" i="11"/>
  <c r="J9" i="11"/>
  <c r="I9" i="11"/>
  <c r="H9" i="11"/>
  <c r="F9" i="11"/>
  <c r="W8" i="11"/>
  <c r="V8" i="11"/>
  <c r="U8" i="11"/>
  <c r="T8" i="11"/>
  <c r="S8" i="11"/>
  <c r="R8" i="11"/>
  <c r="Q8" i="11"/>
  <c r="P8" i="11"/>
  <c r="K8" i="11"/>
  <c r="J8" i="11"/>
  <c r="I8" i="11"/>
  <c r="H8" i="11"/>
  <c r="F8" i="11"/>
  <c r="W7" i="11"/>
  <c r="V7" i="11"/>
  <c r="U7" i="11"/>
  <c r="T7" i="11"/>
  <c r="S7" i="11"/>
  <c r="R7" i="11"/>
  <c r="Q7" i="11"/>
  <c r="P7" i="11"/>
  <c r="K7" i="11"/>
  <c r="J7" i="11"/>
  <c r="I7" i="11"/>
  <c r="H7" i="11"/>
  <c r="F7" i="11"/>
  <c r="AA28" i="2"/>
  <c r="Z28" i="2"/>
  <c r="Y28" i="2"/>
  <c r="X28" i="2"/>
  <c r="AA27" i="2"/>
  <c r="Z27" i="2"/>
  <c r="Y27" i="2"/>
  <c r="X27" i="2"/>
  <c r="AA26" i="2"/>
  <c r="Z26" i="2"/>
  <c r="Y26" i="2"/>
  <c r="X26" i="2"/>
  <c r="AA25" i="2"/>
  <c r="Z25" i="2"/>
  <c r="Y25" i="2"/>
  <c r="X25" i="2"/>
  <c r="AA24" i="2"/>
  <c r="Z24" i="2"/>
  <c r="Y24" i="2"/>
  <c r="X24" i="2"/>
  <c r="AA23" i="2"/>
  <c r="Z23" i="2"/>
  <c r="Y23" i="2"/>
  <c r="X23" i="2"/>
  <c r="AA22" i="2"/>
  <c r="Z22" i="2"/>
  <c r="Y22" i="2"/>
  <c r="X22" i="2"/>
  <c r="AA21" i="2"/>
  <c r="Z21" i="2"/>
  <c r="Y21" i="2"/>
  <c r="X21" i="2"/>
  <c r="AA20" i="2"/>
  <c r="Z20" i="2"/>
  <c r="Y20" i="2"/>
  <c r="X20" i="2"/>
  <c r="AA19" i="2"/>
  <c r="Z19" i="2"/>
  <c r="Y19" i="2"/>
  <c r="X19" i="2"/>
  <c r="AA18" i="2"/>
  <c r="Z18" i="2"/>
  <c r="Y18" i="2"/>
  <c r="X18" i="2"/>
  <c r="AA17" i="2"/>
  <c r="Z17" i="2"/>
  <c r="Y17" i="2"/>
  <c r="X17" i="2"/>
  <c r="AA16" i="2"/>
  <c r="Z16" i="2"/>
  <c r="Y16" i="2"/>
  <c r="X16" i="2"/>
  <c r="AA15" i="2"/>
  <c r="Z15" i="2"/>
  <c r="Y15" i="2"/>
  <c r="X15" i="2"/>
  <c r="AA14" i="2"/>
  <c r="Z14" i="2"/>
  <c r="Y14" i="2"/>
  <c r="X14" i="2"/>
  <c r="AA13" i="2"/>
  <c r="Z13" i="2"/>
  <c r="Y13" i="2"/>
  <c r="X13" i="2"/>
  <c r="AA12" i="2"/>
  <c r="Z12" i="2"/>
  <c r="Y12" i="2"/>
  <c r="X12" i="2"/>
  <c r="AA11" i="2"/>
  <c r="Z11" i="2"/>
  <c r="Y11" i="2"/>
  <c r="X11" i="2"/>
  <c r="AA10" i="2"/>
  <c r="Z10" i="2"/>
  <c r="Y10" i="2"/>
  <c r="X10" i="2"/>
  <c r="AA9" i="2"/>
  <c r="Z9" i="2"/>
  <c r="Y9" i="2"/>
  <c r="X9" i="2"/>
  <c r="AA8" i="2"/>
  <c r="Z8" i="2"/>
  <c r="Y8" i="2"/>
  <c r="X8" i="2"/>
  <c r="AA7" i="2"/>
  <c r="Z7" i="2"/>
  <c r="Y7" i="2"/>
  <c r="X7" i="2"/>
  <c r="AA29" i="2" l="1"/>
  <c r="Y29" i="2"/>
  <c r="Z29" i="2"/>
  <c r="AC10" i="2"/>
  <c r="X29" i="2"/>
  <c r="B26" i="11"/>
  <c r="C11" i="11"/>
  <c r="B25" i="11"/>
  <c r="C16" i="11"/>
  <c r="B24" i="11"/>
  <c r="B28" i="11"/>
  <c r="B27" i="11"/>
  <c r="B23" i="11"/>
  <c r="C8" i="11"/>
  <c r="D29" i="11"/>
  <c r="H29" i="11"/>
  <c r="B19" i="11"/>
  <c r="C23" i="11"/>
  <c r="C24" i="11"/>
  <c r="C25" i="11"/>
  <c r="B8" i="11"/>
  <c r="B9" i="11"/>
  <c r="B15" i="11"/>
  <c r="B16" i="11"/>
  <c r="B17" i="11"/>
  <c r="B22" i="11"/>
  <c r="C12" i="11"/>
  <c r="C13" i="11"/>
  <c r="C14" i="11"/>
  <c r="B20" i="11"/>
  <c r="B21" i="11"/>
  <c r="B11" i="11"/>
  <c r="B14" i="11"/>
  <c r="C19" i="11"/>
  <c r="C20" i="11"/>
  <c r="C21" i="11"/>
  <c r="C27" i="11"/>
  <c r="C28" i="11"/>
  <c r="I29" i="11"/>
  <c r="E29" i="11"/>
  <c r="F29" i="11"/>
  <c r="J29" i="11"/>
  <c r="C9" i="11"/>
  <c r="C10" i="11"/>
  <c r="C17" i="11"/>
  <c r="C18" i="11"/>
  <c r="C22" i="11"/>
  <c r="C26" i="11"/>
  <c r="B7" i="11"/>
  <c r="G29" i="11"/>
  <c r="K29" i="11"/>
  <c r="B10" i="11"/>
  <c r="B12" i="11"/>
  <c r="B13" i="11"/>
  <c r="C15" i="11"/>
  <c r="B18" i="11"/>
  <c r="C7" i="11"/>
  <c r="W29" i="2"/>
  <c r="V29" i="2"/>
  <c r="U29" i="2"/>
  <c r="T29" i="2"/>
  <c r="R29" i="2"/>
  <c r="S29" i="2"/>
  <c r="Q29" i="2"/>
  <c r="P29" i="2"/>
  <c r="W28" i="2"/>
  <c r="V28" i="2"/>
  <c r="U28" i="2"/>
  <c r="T28" i="2"/>
  <c r="S28" i="2"/>
  <c r="R28" i="2"/>
  <c r="Q28" i="2"/>
  <c r="P28" i="2"/>
  <c r="W27" i="2"/>
  <c r="V27" i="2"/>
  <c r="U27" i="2"/>
  <c r="T27" i="2"/>
  <c r="S27" i="2"/>
  <c r="R27" i="2"/>
  <c r="Q27" i="2"/>
  <c r="P27" i="2"/>
  <c r="W26" i="2"/>
  <c r="V26" i="2"/>
  <c r="U26" i="2"/>
  <c r="T26" i="2"/>
  <c r="S26" i="2"/>
  <c r="R26" i="2"/>
  <c r="Q26" i="2"/>
  <c r="P26" i="2"/>
  <c r="W25" i="2"/>
  <c r="V25" i="2"/>
  <c r="U25" i="2"/>
  <c r="T25" i="2"/>
  <c r="S25" i="2"/>
  <c r="R25" i="2"/>
  <c r="Q25" i="2"/>
  <c r="P25" i="2"/>
  <c r="W24" i="2"/>
  <c r="V24" i="2"/>
  <c r="U24" i="2"/>
  <c r="T24" i="2"/>
  <c r="S24" i="2"/>
  <c r="R24" i="2"/>
  <c r="Q24" i="2"/>
  <c r="P24" i="2"/>
  <c r="W23" i="2"/>
  <c r="V23" i="2"/>
  <c r="U23" i="2"/>
  <c r="T23" i="2"/>
  <c r="S23" i="2"/>
  <c r="R23" i="2"/>
  <c r="Q23" i="2"/>
  <c r="P23" i="2"/>
  <c r="W22" i="2"/>
  <c r="V22" i="2"/>
  <c r="U22" i="2"/>
  <c r="T22" i="2"/>
  <c r="S22" i="2"/>
  <c r="R22" i="2"/>
  <c r="Q22" i="2"/>
  <c r="P22" i="2"/>
  <c r="W21" i="2"/>
  <c r="V21" i="2"/>
  <c r="U21" i="2"/>
  <c r="T21" i="2"/>
  <c r="S21" i="2"/>
  <c r="R21" i="2"/>
  <c r="Q21" i="2"/>
  <c r="P21" i="2"/>
  <c r="W20" i="2"/>
  <c r="V20" i="2"/>
  <c r="U20" i="2"/>
  <c r="T20" i="2"/>
  <c r="S20" i="2"/>
  <c r="R20" i="2"/>
  <c r="Q20" i="2"/>
  <c r="P20" i="2"/>
  <c r="W19" i="2"/>
  <c r="V19" i="2"/>
  <c r="U19" i="2"/>
  <c r="T19" i="2"/>
  <c r="S19" i="2"/>
  <c r="R19" i="2"/>
  <c r="Q19" i="2"/>
  <c r="P19" i="2"/>
  <c r="W18" i="2"/>
  <c r="V18" i="2"/>
  <c r="U18" i="2"/>
  <c r="T18" i="2"/>
  <c r="S18" i="2"/>
  <c r="R18" i="2"/>
  <c r="Q18" i="2"/>
  <c r="P18" i="2"/>
  <c r="W17" i="2"/>
  <c r="V17" i="2"/>
  <c r="U17" i="2"/>
  <c r="T17" i="2"/>
  <c r="S17" i="2"/>
  <c r="R17" i="2"/>
  <c r="Q17" i="2"/>
  <c r="P17" i="2"/>
  <c r="W16" i="2"/>
  <c r="V16" i="2"/>
  <c r="U16" i="2"/>
  <c r="T16" i="2"/>
  <c r="S16" i="2"/>
  <c r="R16" i="2"/>
  <c r="Q16" i="2"/>
  <c r="P16" i="2"/>
  <c r="W15" i="2"/>
  <c r="V15" i="2"/>
  <c r="U15" i="2"/>
  <c r="T15" i="2"/>
  <c r="S15" i="2"/>
  <c r="R15" i="2"/>
  <c r="Q15" i="2"/>
  <c r="P15" i="2"/>
  <c r="W14" i="2"/>
  <c r="V14" i="2"/>
  <c r="U14" i="2"/>
  <c r="T14" i="2"/>
  <c r="S14" i="2"/>
  <c r="R14" i="2"/>
  <c r="Q14" i="2"/>
  <c r="P14" i="2"/>
  <c r="W13" i="2"/>
  <c r="V13" i="2"/>
  <c r="U13" i="2"/>
  <c r="T13" i="2"/>
  <c r="S13" i="2"/>
  <c r="R13" i="2"/>
  <c r="Q13" i="2"/>
  <c r="P13" i="2"/>
  <c r="W12" i="2"/>
  <c r="V12" i="2"/>
  <c r="U12" i="2"/>
  <c r="T12" i="2"/>
  <c r="S12" i="2"/>
  <c r="R12" i="2"/>
  <c r="Q12" i="2"/>
  <c r="P12" i="2"/>
  <c r="W11" i="2"/>
  <c r="V11" i="2"/>
  <c r="U11" i="2"/>
  <c r="T11" i="2"/>
  <c r="S11" i="2"/>
  <c r="R11" i="2"/>
  <c r="Q11" i="2"/>
  <c r="P11" i="2"/>
  <c r="W10" i="2"/>
  <c r="V10" i="2"/>
  <c r="U10" i="2"/>
  <c r="T10" i="2"/>
  <c r="S10" i="2"/>
  <c r="R10" i="2"/>
  <c r="Q10" i="2"/>
  <c r="P10" i="2"/>
  <c r="W9" i="2"/>
  <c r="V9" i="2"/>
  <c r="U9" i="2"/>
  <c r="T9" i="2"/>
  <c r="S9" i="2"/>
  <c r="R9" i="2"/>
  <c r="Q9" i="2"/>
  <c r="P9" i="2"/>
  <c r="W8" i="2"/>
  <c r="V8" i="2"/>
  <c r="U8" i="2"/>
  <c r="T8" i="2"/>
  <c r="S8" i="2"/>
  <c r="R8" i="2"/>
  <c r="Q8" i="2"/>
  <c r="P8" i="2"/>
  <c r="W7" i="2"/>
  <c r="Q7" i="2"/>
  <c r="S7" i="2"/>
  <c r="U7" i="2"/>
  <c r="T7" i="2"/>
  <c r="P7" i="2"/>
  <c r="V7" i="2"/>
  <c r="R7" i="2"/>
  <c r="D7" i="2"/>
  <c r="W202" i="7"/>
  <c r="W201" i="7"/>
  <c r="W200" i="7"/>
  <c r="W199" i="7"/>
  <c r="W198" i="7"/>
  <c r="W197" i="7"/>
  <c r="W196" i="7"/>
  <c r="W195" i="7"/>
  <c r="W194" i="7"/>
  <c r="W193" i="7"/>
  <c r="W192" i="7"/>
  <c r="W191" i="7"/>
  <c r="W190" i="7"/>
  <c r="W189" i="7"/>
  <c r="W188" i="7"/>
  <c r="W187" i="7"/>
  <c r="W186" i="7"/>
  <c r="W185" i="7"/>
  <c r="W184" i="7"/>
  <c r="W183" i="7"/>
  <c r="W182" i="7"/>
  <c r="W181" i="7"/>
  <c r="W180" i="7"/>
  <c r="W179" i="7"/>
  <c r="W178" i="7"/>
  <c r="W177" i="7"/>
  <c r="W176" i="7"/>
  <c r="W175" i="7"/>
  <c r="W174" i="7"/>
  <c r="W173" i="7"/>
  <c r="W172" i="7"/>
  <c r="W171" i="7"/>
  <c r="W170" i="7"/>
  <c r="W169" i="7"/>
  <c r="W168" i="7"/>
  <c r="W167" i="7"/>
  <c r="W166" i="7"/>
  <c r="W165" i="7"/>
  <c r="W164" i="7"/>
  <c r="W163" i="7"/>
  <c r="W162" i="7"/>
  <c r="W161" i="7"/>
  <c r="W160" i="7"/>
  <c r="W159" i="7"/>
  <c r="W158" i="7"/>
  <c r="W157" i="7"/>
  <c r="W156" i="7"/>
  <c r="W155" i="7"/>
  <c r="W154" i="7"/>
  <c r="W153" i="7"/>
  <c r="W152" i="7"/>
  <c r="W151" i="7"/>
  <c r="W150" i="7"/>
  <c r="W149" i="7"/>
  <c r="W148" i="7"/>
  <c r="W147" i="7"/>
  <c r="W146" i="7"/>
  <c r="W145" i="7"/>
  <c r="W144" i="7"/>
  <c r="W143" i="7"/>
  <c r="W142" i="7"/>
  <c r="W141" i="7"/>
  <c r="W140" i="7"/>
  <c r="W139" i="7"/>
  <c r="W138" i="7"/>
  <c r="W137" i="7"/>
  <c r="W136" i="7"/>
  <c r="W135" i="7"/>
  <c r="W134" i="7"/>
  <c r="W133" i="7"/>
  <c r="W132" i="7"/>
  <c r="W131" i="7"/>
  <c r="W130" i="7"/>
  <c r="W129" i="7"/>
  <c r="W128" i="7"/>
  <c r="W127" i="7"/>
  <c r="W126" i="7"/>
  <c r="W125" i="7"/>
  <c r="W124" i="7"/>
  <c r="W123" i="7"/>
  <c r="W122" i="7"/>
  <c r="W121" i="7"/>
  <c r="W120" i="7"/>
  <c r="W119" i="7"/>
  <c r="W118" i="7"/>
  <c r="W117" i="7"/>
  <c r="W116" i="7"/>
  <c r="W115" i="7"/>
  <c r="W114" i="7"/>
  <c r="W113" i="7"/>
  <c r="W112" i="7"/>
  <c r="W111" i="7"/>
  <c r="W110" i="7"/>
  <c r="W109" i="7"/>
  <c r="W108" i="7"/>
  <c r="W107" i="7"/>
  <c r="W106" i="7"/>
  <c r="W105" i="7"/>
  <c r="W104" i="7"/>
  <c r="W103" i="7"/>
  <c r="W102" i="7"/>
  <c r="W101" i="7"/>
  <c r="W100" i="7"/>
  <c r="W99" i="7"/>
  <c r="W98" i="7"/>
  <c r="W97" i="7"/>
  <c r="W96" i="7"/>
  <c r="W95" i="7"/>
  <c r="W94" i="7"/>
  <c r="W93" i="7"/>
  <c r="W92" i="7"/>
  <c r="W91" i="7"/>
  <c r="W90" i="7"/>
  <c r="W89" i="7"/>
  <c r="W88" i="7"/>
  <c r="W87" i="7"/>
  <c r="W86" i="7"/>
  <c r="W85" i="7"/>
  <c r="W84" i="7"/>
  <c r="W83" i="7"/>
  <c r="W82" i="7"/>
  <c r="W81" i="7"/>
  <c r="W80" i="7"/>
  <c r="W79" i="7"/>
  <c r="W78" i="7"/>
  <c r="W77" i="7"/>
  <c r="W76" i="7"/>
  <c r="W75" i="7"/>
  <c r="W74" i="7"/>
  <c r="W73" i="7"/>
  <c r="W72" i="7"/>
  <c r="W71" i="7"/>
  <c r="W70" i="7"/>
  <c r="W69" i="7"/>
  <c r="W68" i="7"/>
  <c r="W67" i="7"/>
  <c r="W66" i="7"/>
  <c r="W65" i="7"/>
  <c r="W64" i="7"/>
  <c r="W63" i="7"/>
  <c r="W62" i="7"/>
  <c r="W61" i="7"/>
  <c r="W60" i="7"/>
  <c r="W59" i="7"/>
  <c r="W58" i="7"/>
  <c r="W57" i="7"/>
  <c r="W56" i="7"/>
  <c r="W55" i="7"/>
  <c r="W54" i="7"/>
  <c r="W53" i="7"/>
  <c r="W52" i="7"/>
  <c r="W51" i="7"/>
  <c r="W50" i="7"/>
  <c r="W49" i="7"/>
  <c r="W48" i="7"/>
  <c r="W47" i="7"/>
  <c r="W46" i="7"/>
  <c r="W45" i="7"/>
  <c r="W44" i="7"/>
  <c r="W43" i="7"/>
  <c r="W42" i="7"/>
  <c r="W41" i="7"/>
  <c r="W40" i="7"/>
  <c r="W39" i="7"/>
  <c r="W38" i="7"/>
  <c r="W37" i="7"/>
  <c r="W36" i="7"/>
  <c r="W35" i="7"/>
  <c r="W34" i="7"/>
  <c r="W33" i="7"/>
  <c r="W32" i="7"/>
  <c r="W31" i="7"/>
  <c r="W30" i="7"/>
  <c r="W29" i="7"/>
  <c r="W28" i="7"/>
  <c r="W27" i="7"/>
  <c r="W26" i="7"/>
  <c r="W25" i="7"/>
  <c r="W24" i="7"/>
  <c r="W23" i="7"/>
  <c r="W22" i="7"/>
  <c r="W21" i="7"/>
  <c r="W20" i="7"/>
  <c r="W19" i="7"/>
  <c r="W18" i="7"/>
  <c r="W17" i="7"/>
  <c r="W16" i="7"/>
  <c r="W15" i="7"/>
  <c r="W14" i="7"/>
  <c r="W13" i="7"/>
  <c r="W12" i="7"/>
  <c r="W11" i="7"/>
  <c r="W10" i="7"/>
  <c r="W9" i="7"/>
  <c r="W8" i="7"/>
  <c r="W7" i="7"/>
  <c r="K28" i="2"/>
  <c r="J28" i="2"/>
  <c r="I28" i="2"/>
  <c r="H28" i="2"/>
  <c r="G28" i="2"/>
  <c r="F28" i="2"/>
  <c r="E28" i="2"/>
  <c r="D28" i="2"/>
  <c r="K27" i="2"/>
  <c r="J27" i="2"/>
  <c r="I27" i="2"/>
  <c r="H27" i="2"/>
  <c r="G27" i="2"/>
  <c r="F27" i="2"/>
  <c r="E27" i="2"/>
  <c r="D27" i="2"/>
  <c r="K26" i="2"/>
  <c r="J26" i="2"/>
  <c r="I26" i="2"/>
  <c r="H26" i="2"/>
  <c r="G26" i="2"/>
  <c r="F26" i="2"/>
  <c r="E26" i="2"/>
  <c r="D26" i="2"/>
  <c r="K25" i="2"/>
  <c r="J25" i="2"/>
  <c r="I25" i="2"/>
  <c r="H25" i="2"/>
  <c r="G25" i="2"/>
  <c r="F25" i="2"/>
  <c r="E25" i="2"/>
  <c r="D25" i="2"/>
  <c r="K24" i="2"/>
  <c r="J24" i="2"/>
  <c r="I24" i="2"/>
  <c r="H24" i="2"/>
  <c r="G24" i="2"/>
  <c r="F24" i="2"/>
  <c r="E24" i="2"/>
  <c r="D24" i="2"/>
  <c r="K23" i="2"/>
  <c r="J23" i="2"/>
  <c r="I23" i="2"/>
  <c r="H23" i="2"/>
  <c r="G23" i="2"/>
  <c r="F23" i="2"/>
  <c r="E23" i="2"/>
  <c r="D23" i="2"/>
  <c r="K22" i="2"/>
  <c r="J22" i="2"/>
  <c r="I22" i="2"/>
  <c r="H22" i="2"/>
  <c r="G22" i="2"/>
  <c r="F22" i="2"/>
  <c r="E22" i="2"/>
  <c r="D22" i="2"/>
  <c r="K21" i="2"/>
  <c r="J21" i="2"/>
  <c r="I21" i="2"/>
  <c r="H21" i="2"/>
  <c r="G21" i="2"/>
  <c r="F21" i="2"/>
  <c r="E21" i="2"/>
  <c r="D21" i="2"/>
  <c r="K20" i="2"/>
  <c r="J20" i="2"/>
  <c r="I20" i="2"/>
  <c r="H20" i="2"/>
  <c r="G20" i="2"/>
  <c r="F20" i="2"/>
  <c r="E20" i="2"/>
  <c r="D20" i="2"/>
  <c r="K19" i="2"/>
  <c r="J19" i="2"/>
  <c r="I19" i="2"/>
  <c r="H19" i="2"/>
  <c r="G19" i="2"/>
  <c r="F19" i="2"/>
  <c r="E19" i="2"/>
  <c r="D19" i="2"/>
  <c r="K18" i="2"/>
  <c r="J18" i="2"/>
  <c r="I18" i="2"/>
  <c r="H18" i="2"/>
  <c r="G18" i="2"/>
  <c r="F18" i="2"/>
  <c r="E18" i="2"/>
  <c r="D18" i="2"/>
  <c r="K17" i="2"/>
  <c r="J17" i="2"/>
  <c r="I17" i="2"/>
  <c r="H17" i="2"/>
  <c r="G17" i="2"/>
  <c r="F17" i="2"/>
  <c r="E17" i="2"/>
  <c r="D17" i="2"/>
  <c r="K16" i="2"/>
  <c r="J16" i="2"/>
  <c r="I16" i="2"/>
  <c r="H16" i="2"/>
  <c r="G16" i="2"/>
  <c r="F16" i="2"/>
  <c r="E16" i="2"/>
  <c r="D16" i="2"/>
  <c r="K15" i="2"/>
  <c r="J15" i="2"/>
  <c r="I15" i="2"/>
  <c r="H15" i="2"/>
  <c r="G15" i="2"/>
  <c r="F15" i="2"/>
  <c r="E15" i="2"/>
  <c r="D15" i="2"/>
  <c r="K14" i="2"/>
  <c r="J14" i="2"/>
  <c r="I14" i="2"/>
  <c r="H14" i="2"/>
  <c r="G14" i="2"/>
  <c r="F14" i="2"/>
  <c r="E14" i="2"/>
  <c r="D14" i="2"/>
  <c r="K13" i="2"/>
  <c r="J13" i="2"/>
  <c r="I13" i="2"/>
  <c r="H13" i="2"/>
  <c r="G13" i="2"/>
  <c r="F13" i="2"/>
  <c r="E13" i="2"/>
  <c r="D13" i="2"/>
  <c r="K12" i="2"/>
  <c r="J12" i="2"/>
  <c r="I12" i="2"/>
  <c r="H12" i="2"/>
  <c r="G12" i="2"/>
  <c r="F12" i="2"/>
  <c r="E12" i="2"/>
  <c r="D12" i="2"/>
  <c r="K11" i="2"/>
  <c r="J11" i="2"/>
  <c r="I11" i="2"/>
  <c r="H11" i="2"/>
  <c r="G11" i="2"/>
  <c r="F11" i="2"/>
  <c r="E11" i="2"/>
  <c r="D11" i="2"/>
  <c r="K10" i="2"/>
  <c r="J10" i="2"/>
  <c r="I10" i="2"/>
  <c r="H10" i="2"/>
  <c r="G10" i="2"/>
  <c r="F10" i="2"/>
  <c r="E10" i="2"/>
  <c r="D10" i="2"/>
  <c r="K9" i="2"/>
  <c r="J9" i="2"/>
  <c r="I9" i="2"/>
  <c r="H9" i="2"/>
  <c r="G9" i="2"/>
  <c r="F9" i="2"/>
  <c r="E9" i="2"/>
  <c r="D9" i="2"/>
  <c r="K8" i="2"/>
  <c r="J8" i="2"/>
  <c r="I8" i="2"/>
  <c r="H8" i="2"/>
  <c r="G8" i="2"/>
  <c r="F8" i="2"/>
  <c r="E8" i="2"/>
  <c r="D8" i="2"/>
  <c r="I7" i="2"/>
  <c r="G7" i="2"/>
  <c r="K7" i="2"/>
  <c r="E7" i="2"/>
  <c r="J119" i="7"/>
  <c r="H119" i="7"/>
  <c r="P118" i="7"/>
  <c r="J118" i="7"/>
  <c r="H118" i="7"/>
  <c r="P116" i="7"/>
  <c r="AA30" i="2" l="1"/>
  <c r="B29" i="11"/>
  <c r="C29" i="11"/>
  <c r="B28" i="2"/>
  <c r="C27" i="2"/>
  <c r="AB27" i="2" s="1"/>
  <c r="C28" i="2"/>
  <c r="AB28" i="2" s="1"/>
  <c r="C11" i="2"/>
  <c r="AB11" i="2" s="1"/>
  <c r="C23" i="2"/>
  <c r="AB23" i="2" s="1"/>
  <c r="C25" i="2"/>
  <c r="AB25" i="2" s="1"/>
  <c r="C26" i="2"/>
  <c r="AB26" i="2" s="1"/>
  <c r="B19" i="2"/>
  <c r="B21" i="2"/>
  <c r="B25" i="2"/>
  <c r="C17" i="2"/>
  <c r="AB17" i="2" s="1"/>
  <c r="C19" i="2"/>
  <c r="AB19" i="2" s="1"/>
  <c r="B8" i="2"/>
  <c r="B10" i="2"/>
  <c r="B16" i="2"/>
  <c r="B18" i="2"/>
  <c r="G29" i="2"/>
  <c r="C13" i="2"/>
  <c r="AB13" i="2" s="1"/>
  <c r="C14" i="2"/>
  <c r="AB14" i="2" s="1"/>
  <c r="C15" i="2"/>
  <c r="AB15" i="2" s="1"/>
  <c r="C16" i="2"/>
  <c r="AB16" i="2" s="1"/>
  <c r="B22" i="2"/>
  <c r="C24" i="2"/>
  <c r="AB24" i="2" s="1"/>
  <c r="I29" i="2"/>
  <c r="C8" i="2"/>
  <c r="AB8" i="2" s="1"/>
  <c r="K29" i="2"/>
  <c r="B11" i="2"/>
  <c r="B13" i="2"/>
  <c r="C21" i="2"/>
  <c r="AB21" i="2" s="1"/>
  <c r="C22" i="2"/>
  <c r="AB22" i="2" s="1"/>
  <c r="B26" i="2"/>
  <c r="C7" i="2"/>
  <c r="AB7" i="2" s="1"/>
  <c r="B24" i="2"/>
  <c r="B27" i="2"/>
  <c r="E29" i="2"/>
  <c r="C9" i="2"/>
  <c r="AB9" i="2" s="1"/>
  <c r="C10" i="2"/>
  <c r="AB10" i="2" s="1"/>
  <c r="B12" i="2"/>
  <c r="B15" i="2"/>
  <c r="C18" i="2"/>
  <c r="AB18" i="2" s="1"/>
  <c r="B20" i="2"/>
  <c r="B23" i="2"/>
  <c r="B9" i="2"/>
  <c r="C12" i="2"/>
  <c r="AB12" i="2" s="1"/>
  <c r="B14" i="2"/>
  <c r="B17" i="2"/>
  <c r="C20" i="2"/>
  <c r="AB20" i="2" s="1"/>
  <c r="J7" i="2"/>
  <c r="H7" i="2"/>
  <c r="F7" i="2"/>
  <c r="AB29" i="2" l="1"/>
  <c r="B7" i="2"/>
  <c r="C29" i="2"/>
  <c r="AA31" i="2" s="1"/>
  <c r="J29" i="2"/>
  <c r="H29" i="2"/>
  <c r="D29" i="2"/>
  <c r="F29" i="2"/>
  <c r="H7" i="7"/>
  <c r="J7" i="7"/>
  <c r="H8" i="7"/>
  <c r="J8" i="7"/>
  <c r="H9" i="7"/>
  <c r="J9" i="7"/>
  <c r="H10" i="7"/>
  <c r="J10" i="7"/>
  <c r="H11" i="7"/>
  <c r="J11" i="7"/>
  <c r="H12" i="7"/>
  <c r="J12" i="7"/>
  <c r="H13" i="7"/>
  <c r="J13" i="7"/>
  <c r="H14" i="7"/>
  <c r="J14" i="7"/>
  <c r="H15" i="7"/>
  <c r="J15" i="7"/>
  <c r="H16" i="7"/>
  <c r="J16" i="7"/>
  <c r="H17" i="7"/>
  <c r="J17" i="7"/>
  <c r="H18" i="7"/>
  <c r="J18" i="7"/>
  <c r="H19" i="7"/>
  <c r="J19" i="7"/>
  <c r="H20" i="7"/>
  <c r="J20" i="7"/>
  <c r="H21" i="7"/>
  <c r="J21" i="7"/>
  <c r="H22" i="7"/>
  <c r="J22" i="7"/>
  <c r="H23" i="7"/>
  <c r="J23" i="7"/>
  <c r="H24" i="7"/>
  <c r="J24" i="7"/>
  <c r="H25" i="7"/>
  <c r="J25" i="7"/>
  <c r="H26" i="7"/>
  <c r="J26" i="7"/>
  <c r="H27" i="7"/>
  <c r="J27" i="7"/>
  <c r="H28" i="7"/>
  <c r="J28" i="7"/>
  <c r="H29" i="7"/>
  <c r="J29" i="7"/>
  <c r="H30" i="7"/>
  <c r="J30" i="7"/>
  <c r="H31" i="7"/>
  <c r="J31" i="7"/>
  <c r="H32" i="7"/>
  <c r="J32" i="7"/>
  <c r="H33" i="7"/>
  <c r="J33" i="7"/>
  <c r="H34" i="7"/>
  <c r="J34" i="7"/>
  <c r="H35" i="7"/>
  <c r="J35" i="7"/>
  <c r="H36" i="7"/>
  <c r="J36" i="7"/>
  <c r="H37" i="7"/>
  <c r="J37" i="7"/>
  <c r="H38" i="7"/>
  <c r="J38" i="7"/>
  <c r="H39" i="7"/>
  <c r="J39" i="7"/>
  <c r="H40" i="7"/>
  <c r="J40" i="7"/>
  <c r="H41" i="7"/>
  <c r="J41" i="7"/>
  <c r="H42" i="7"/>
  <c r="J42" i="7"/>
  <c r="H43" i="7"/>
  <c r="J43" i="7"/>
  <c r="H44" i="7"/>
  <c r="J44" i="7"/>
  <c r="H45" i="7"/>
  <c r="J45" i="7"/>
  <c r="H46" i="7"/>
  <c r="J46" i="7"/>
  <c r="H47" i="7"/>
  <c r="J47" i="7"/>
  <c r="H48" i="7"/>
  <c r="J48" i="7"/>
  <c r="H49" i="7"/>
  <c r="J49" i="7"/>
  <c r="H50" i="7"/>
  <c r="J50" i="7"/>
  <c r="H51" i="7"/>
  <c r="J51" i="7"/>
  <c r="H52" i="7"/>
  <c r="J52" i="7"/>
  <c r="H53" i="7"/>
  <c r="J53" i="7"/>
  <c r="H54" i="7"/>
  <c r="J54" i="7"/>
  <c r="H55" i="7"/>
  <c r="J55" i="7"/>
  <c r="H56" i="7"/>
  <c r="J56" i="7"/>
  <c r="H57" i="7"/>
  <c r="J57" i="7"/>
  <c r="H58" i="7"/>
  <c r="J58" i="7"/>
  <c r="H59" i="7"/>
  <c r="J59" i="7"/>
  <c r="H60" i="7"/>
  <c r="J60" i="7"/>
  <c r="H61" i="7"/>
  <c r="J61" i="7"/>
  <c r="H62" i="7"/>
  <c r="J62" i="7"/>
  <c r="H63" i="7"/>
  <c r="J63" i="7"/>
  <c r="H64" i="7"/>
  <c r="J64" i="7"/>
  <c r="H65" i="7"/>
  <c r="J65" i="7"/>
  <c r="H66" i="7"/>
  <c r="J66" i="7"/>
  <c r="H67" i="7"/>
  <c r="J67" i="7"/>
  <c r="H68" i="7"/>
  <c r="J68" i="7"/>
  <c r="H69" i="7"/>
  <c r="J69" i="7"/>
  <c r="H70" i="7"/>
  <c r="J70" i="7"/>
  <c r="H71" i="7"/>
  <c r="J71" i="7"/>
  <c r="H72" i="7"/>
  <c r="J72" i="7"/>
  <c r="H73" i="7"/>
  <c r="J73" i="7"/>
  <c r="H74" i="7"/>
  <c r="J74" i="7"/>
  <c r="H75" i="7"/>
  <c r="J75" i="7"/>
  <c r="H76" i="7"/>
  <c r="J76" i="7"/>
  <c r="H77" i="7"/>
  <c r="J77" i="7"/>
  <c r="H78" i="7"/>
  <c r="J78" i="7"/>
  <c r="H79" i="7"/>
  <c r="J79" i="7"/>
  <c r="H80" i="7"/>
  <c r="J80" i="7"/>
  <c r="H81" i="7"/>
  <c r="J81" i="7"/>
  <c r="H82" i="7"/>
  <c r="J82" i="7"/>
  <c r="H83" i="7"/>
  <c r="J83" i="7"/>
  <c r="H84" i="7"/>
  <c r="J84" i="7"/>
  <c r="H85" i="7"/>
  <c r="J85" i="7"/>
  <c r="H86" i="7"/>
  <c r="J86" i="7"/>
  <c r="H87" i="7"/>
  <c r="J87" i="7"/>
  <c r="H88" i="7"/>
  <c r="J88" i="7"/>
  <c r="H89" i="7"/>
  <c r="J89" i="7"/>
  <c r="H90" i="7"/>
  <c r="J90" i="7"/>
  <c r="H91" i="7"/>
  <c r="J91" i="7"/>
  <c r="H92" i="7"/>
  <c r="J92" i="7"/>
  <c r="H93" i="7"/>
  <c r="J93" i="7"/>
  <c r="H94" i="7"/>
  <c r="J94" i="7"/>
  <c r="H95" i="7"/>
  <c r="J95" i="7"/>
  <c r="H96" i="7"/>
  <c r="J96" i="7"/>
  <c r="H97" i="7"/>
  <c r="J97" i="7"/>
  <c r="H98" i="7"/>
  <c r="J98" i="7"/>
  <c r="H99" i="7"/>
  <c r="J99" i="7"/>
  <c r="H100" i="7"/>
  <c r="J100" i="7"/>
  <c r="H101" i="7"/>
  <c r="J101" i="7"/>
  <c r="H102" i="7"/>
  <c r="J102" i="7"/>
  <c r="H103" i="7"/>
  <c r="J103" i="7"/>
  <c r="H104" i="7"/>
  <c r="J104" i="7"/>
  <c r="H105" i="7"/>
  <c r="J105" i="7"/>
  <c r="H106" i="7"/>
  <c r="J106" i="7"/>
  <c r="H107" i="7"/>
  <c r="J107" i="7"/>
  <c r="H108" i="7"/>
  <c r="J108" i="7"/>
  <c r="H109" i="7"/>
  <c r="J109" i="7"/>
  <c r="H110" i="7"/>
  <c r="J110" i="7"/>
  <c r="H111" i="7"/>
  <c r="J111" i="7"/>
  <c r="H112" i="7"/>
  <c r="J112" i="7"/>
  <c r="H113" i="7"/>
  <c r="J113" i="7"/>
  <c r="H114" i="7"/>
  <c r="J114" i="7"/>
  <c r="H115" i="7"/>
  <c r="J115" i="7"/>
  <c r="H116" i="7"/>
  <c r="J116" i="7"/>
  <c r="H117" i="7"/>
  <c r="J117" i="7"/>
  <c r="H120" i="7"/>
  <c r="J120" i="7"/>
  <c r="H121" i="7"/>
  <c r="J121" i="7"/>
  <c r="H122" i="7"/>
  <c r="J122" i="7"/>
  <c r="H123" i="7"/>
  <c r="J123" i="7"/>
  <c r="H124" i="7"/>
  <c r="J124" i="7"/>
  <c r="H125" i="7"/>
  <c r="J125" i="7"/>
  <c r="H126" i="7"/>
  <c r="J126" i="7"/>
  <c r="H127" i="7"/>
  <c r="J127" i="7"/>
  <c r="H128" i="7"/>
  <c r="J128" i="7"/>
  <c r="H129" i="7"/>
  <c r="J129" i="7"/>
  <c r="H130" i="7"/>
  <c r="J130" i="7"/>
  <c r="H131" i="7"/>
  <c r="J131" i="7"/>
  <c r="H132" i="7"/>
  <c r="J132" i="7"/>
  <c r="H133" i="7"/>
  <c r="J133" i="7"/>
  <c r="H134" i="7"/>
  <c r="J134" i="7"/>
  <c r="H135" i="7"/>
  <c r="J135" i="7"/>
  <c r="H136" i="7"/>
  <c r="J136" i="7"/>
  <c r="H137" i="7"/>
  <c r="J137" i="7"/>
  <c r="H138" i="7"/>
  <c r="J138" i="7"/>
  <c r="H139" i="7"/>
  <c r="J139" i="7"/>
  <c r="H140" i="7"/>
  <c r="J140" i="7"/>
  <c r="H141" i="7"/>
  <c r="J141" i="7"/>
  <c r="H142" i="7"/>
  <c r="J142" i="7"/>
  <c r="H143" i="7"/>
  <c r="J143" i="7"/>
  <c r="H144" i="7"/>
  <c r="J144" i="7"/>
  <c r="H145" i="7"/>
  <c r="J145" i="7"/>
  <c r="H146" i="7"/>
  <c r="J146" i="7"/>
  <c r="H147" i="7"/>
  <c r="J147" i="7"/>
  <c r="H148" i="7"/>
  <c r="J148" i="7"/>
  <c r="H149" i="7"/>
  <c r="J149" i="7"/>
  <c r="H150" i="7"/>
  <c r="J150" i="7"/>
  <c r="H151" i="7"/>
  <c r="J151" i="7"/>
  <c r="H152" i="7"/>
  <c r="J152" i="7"/>
  <c r="H153" i="7"/>
  <c r="J153" i="7"/>
  <c r="H154" i="7"/>
  <c r="J154" i="7"/>
  <c r="H155" i="7"/>
  <c r="J155" i="7"/>
  <c r="H156" i="7"/>
  <c r="J156" i="7"/>
  <c r="H157" i="7"/>
  <c r="J157" i="7"/>
  <c r="H158" i="7"/>
  <c r="J158" i="7"/>
  <c r="H159" i="7"/>
  <c r="J159" i="7"/>
  <c r="H160" i="7"/>
  <c r="J160" i="7"/>
  <c r="H161" i="7"/>
  <c r="J161" i="7"/>
  <c r="H162" i="7"/>
  <c r="J162" i="7"/>
  <c r="H163" i="7"/>
  <c r="J163" i="7"/>
  <c r="H164" i="7"/>
  <c r="J164" i="7"/>
  <c r="H165" i="7"/>
  <c r="J165" i="7"/>
  <c r="H166" i="7"/>
  <c r="J166" i="7"/>
  <c r="H167" i="7"/>
  <c r="J167" i="7"/>
  <c r="H168" i="7"/>
  <c r="J168" i="7"/>
  <c r="H169" i="7"/>
  <c r="J169" i="7"/>
  <c r="H170" i="7"/>
  <c r="J170" i="7"/>
  <c r="H171" i="7"/>
  <c r="J171" i="7"/>
  <c r="H172" i="7"/>
  <c r="J172" i="7"/>
  <c r="H173" i="7"/>
  <c r="J173" i="7"/>
  <c r="H174" i="7"/>
  <c r="J174" i="7"/>
  <c r="H175" i="7"/>
  <c r="J175" i="7"/>
  <c r="H176" i="7"/>
  <c r="J176" i="7"/>
  <c r="H177" i="7"/>
  <c r="J177" i="7"/>
  <c r="H178" i="7"/>
  <c r="J178" i="7"/>
  <c r="H179" i="7"/>
  <c r="J179" i="7"/>
  <c r="H180" i="7"/>
  <c r="J180" i="7"/>
  <c r="H181" i="7"/>
  <c r="J181" i="7"/>
  <c r="H182" i="7"/>
  <c r="J182" i="7"/>
  <c r="H183" i="7"/>
  <c r="J183" i="7"/>
  <c r="H184" i="7"/>
  <c r="J184" i="7"/>
  <c r="H185" i="7"/>
  <c r="J185" i="7"/>
  <c r="H186" i="7"/>
  <c r="J186" i="7"/>
  <c r="H187" i="7"/>
  <c r="J187" i="7"/>
  <c r="H188" i="7"/>
  <c r="J188" i="7"/>
  <c r="H189" i="7"/>
  <c r="J189" i="7"/>
  <c r="H190" i="7"/>
  <c r="J190" i="7"/>
  <c r="H191" i="7"/>
  <c r="J191" i="7"/>
  <c r="H192" i="7"/>
  <c r="J192" i="7"/>
  <c r="H193" i="7"/>
  <c r="J193" i="7"/>
  <c r="H194" i="7"/>
  <c r="J194" i="7"/>
  <c r="H195" i="7"/>
  <c r="J195" i="7"/>
  <c r="H196" i="7"/>
  <c r="J196" i="7"/>
  <c r="H197" i="7"/>
  <c r="J197" i="7"/>
  <c r="H198" i="7"/>
  <c r="J198" i="7"/>
  <c r="H199" i="7"/>
  <c r="J199" i="7"/>
  <c r="H200" i="7"/>
  <c r="J200" i="7"/>
  <c r="H201" i="7"/>
  <c r="J201" i="7"/>
  <c r="H202" i="7"/>
  <c r="J202" i="7"/>
  <c r="K204" i="7"/>
  <c r="L204" i="7"/>
  <c r="S2" i="7"/>
  <c r="S3" i="7" s="1"/>
  <c r="S4" i="7" s="1"/>
  <c r="F29" i="8"/>
  <c r="E29" i="8"/>
  <c r="F28" i="8"/>
  <c r="E28" i="8"/>
  <c r="F27" i="8"/>
  <c r="E27" i="8"/>
  <c r="F25" i="8"/>
  <c r="A7" i="8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O9" i="11" l="1"/>
  <c r="N9" i="11"/>
  <c r="L9" i="11"/>
  <c r="M9" i="11"/>
  <c r="O7" i="11"/>
  <c r="L7" i="11"/>
  <c r="N7" i="11"/>
  <c r="M7" i="11"/>
  <c r="O21" i="11"/>
  <c r="N21" i="11"/>
  <c r="M21" i="11"/>
  <c r="L21" i="11"/>
  <c r="O23" i="11"/>
  <c r="N23" i="11"/>
  <c r="M23" i="11"/>
  <c r="L23" i="11"/>
  <c r="O26" i="11"/>
  <c r="N26" i="11"/>
  <c r="M26" i="11"/>
  <c r="L26" i="11"/>
  <c r="O10" i="11"/>
  <c r="N10" i="11"/>
  <c r="L10" i="11"/>
  <c r="M10" i="11"/>
  <c r="O20" i="11"/>
  <c r="N20" i="11"/>
  <c r="M20" i="11"/>
  <c r="L20" i="11"/>
  <c r="O15" i="11"/>
  <c r="N15" i="11"/>
  <c r="M15" i="11"/>
  <c r="L15" i="11"/>
  <c r="O27" i="11"/>
  <c r="N27" i="11"/>
  <c r="M27" i="11"/>
  <c r="L27" i="11"/>
  <c r="O19" i="11"/>
  <c r="N19" i="11"/>
  <c r="M19" i="11"/>
  <c r="L19" i="11"/>
  <c r="O13" i="11"/>
  <c r="N13" i="11"/>
  <c r="M13" i="11"/>
  <c r="L13" i="11"/>
  <c r="O14" i="11"/>
  <c r="N14" i="11"/>
  <c r="M14" i="11"/>
  <c r="L14" i="11"/>
  <c r="O16" i="11"/>
  <c r="N16" i="11"/>
  <c r="L16" i="11"/>
  <c r="M16" i="11"/>
  <c r="O28" i="11"/>
  <c r="N28" i="11"/>
  <c r="M28" i="11"/>
  <c r="L28" i="11"/>
  <c r="O12" i="11"/>
  <c r="N12" i="11"/>
  <c r="L12" i="11"/>
  <c r="M12" i="11"/>
  <c r="O17" i="11"/>
  <c r="N17" i="11"/>
  <c r="M17" i="11"/>
  <c r="L17" i="11"/>
  <c r="O8" i="11"/>
  <c r="N8" i="11"/>
  <c r="M8" i="11"/>
  <c r="L8" i="11"/>
  <c r="O22" i="11"/>
  <c r="N22" i="11"/>
  <c r="M22" i="11"/>
  <c r="L22" i="11"/>
  <c r="O24" i="11"/>
  <c r="N24" i="11"/>
  <c r="M24" i="11"/>
  <c r="L24" i="11"/>
  <c r="O18" i="11"/>
  <c r="N18" i="11"/>
  <c r="M18" i="11"/>
  <c r="L18" i="11"/>
  <c r="O25" i="11"/>
  <c r="N25" i="11"/>
  <c r="M25" i="11"/>
  <c r="L25" i="11"/>
  <c r="O11" i="11"/>
  <c r="N11" i="11"/>
  <c r="L11" i="11"/>
  <c r="M11" i="11"/>
  <c r="A20" i="8"/>
  <c r="A21" i="8" s="1"/>
  <c r="A22" i="8" s="1"/>
  <c r="A23" i="8" s="1"/>
  <c r="A24" i="8" s="1"/>
  <c r="A32" i="8" s="1"/>
  <c r="O28" i="2"/>
  <c r="N28" i="2"/>
  <c r="M28" i="2"/>
  <c r="L28" i="2"/>
  <c r="O9" i="2"/>
  <c r="N9" i="2"/>
  <c r="M9" i="2"/>
  <c r="L9" i="2"/>
  <c r="O7" i="2"/>
  <c r="N7" i="2"/>
  <c r="M7" i="2"/>
  <c r="L7" i="2"/>
  <c r="O21" i="2"/>
  <c r="N21" i="2"/>
  <c r="M21" i="2"/>
  <c r="L21" i="2"/>
  <c r="O23" i="2"/>
  <c r="N23" i="2"/>
  <c r="M23" i="2"/>
  <c r="L23" i="2"/>
  <c r="O26" i="2"/>
  <c r="N26" i="2"/>
  <c r="M26" i="2"/>
  <c r="L26" i="2"/>
  <c r="O10" i="2"/>
  <c r="N10" i="2"/>
  <c r="M10" i="2"/>
  <c r="L10" i="2"/>
  <c r="O20" i="2"/>
  <c r="N20" i="2"/>
  <c r="M20" i="2"/>
  <c r="L20" i="2"/>
  <c r="O15" i="2"/>
  <c r="N15" i="2"/>
  <c r="M15" i="2"/>
  <c r="L15" i="2"/>
  <c r="O27" i="2"/>
  <c r="N27" i="2"/>
  <c r="M27" i="2"/>
  <c r="L27" i="2"/>
  <c r="O19" i="2"/>
  <c r="N19" i="2"/>
  <c r="M19" i="2"/>
  <c r="L19" i="2"/>
  <c r="O13" i="2"/>
  <c r="N13" i="2"/>
  <c r="M13" i="2"/>
  <c r="L13" i="2"/>
  <c r="O14" i="2"/>
  <c r="N14" i="2"/>
  <c r="M14" i="2"/>
  <c r="L14" i="2"/>
  <c r="O16" i="2"/>
  <c r="N16" i="2"/>
  <c r="M16" i="2"/>
  <c r="L16" i="2"/>
  <c r="O12" i="2"/>
  <c r="N12" i="2"/>
  <c r="M12" i="2"/>
  <c r="L12" i="2"/>
  <c r="O17" i="2"/>
  <c r="N17" i="2"/>
  <c r="M17" i="2"/>
  <c r="L17" i="2"/>
  <c r="O8" i="2"/>
  <c r="N8" i="2"/>
  <c r="M8" i="2"/>
  <c r="L8" i="2"/>
  <c r="O22" i="2"/>
  <c r="N22" i="2"/>
  <c r="M22" i="2"/>
  <c r="L22" i="2"/>
  <c r="O24" i="2"/>
  <c r="N24" i="2"/>
  <c r="M24" i="2"/>
  <c r="L24" i="2"/>
  <c r="O18" i="2"/>
  <c r="N18" i="2"/>
  <c r="M18" i="2"/>
  <c r="L18" i="2"/>
  <c r="O25" i="2"/>
  <c r="N25" i="2"/>
  <c r="M25" i="2"/>
  <c r="L25" i="2"/>
  <c r="O11" i="2"/>
  <c r="N11" i="2"/>
  <c r="M11" i="2"/>
  <c r="L11" i="2"/>
  <c r="B29" i="2"/>
  <c r="P202" i="7"/>
  <c r="P201" i="7"/>
  <c r="P200" i="7"/>
  <c r="P199" i="7"/>
  <c r="P198" i="7"/>
  <c r="P197" i="7"/>
  <c r="P196" i="7"/>
  <c r="P195" i="7"/>
  <c r="P194" i="7"/>
  <c r="P193" i="7"/>
  <c r="P192" i="7"/>
  <c r="P191" i="7"/>
  <c r="P190" i="7"/>
  <c r="P189" i="7"/>
  <c r="P188" i="7"/>
  <c r="P187" i="7"/>
  <c r="P186" i="7"/>
  <c r="P185" i="7"/>
  <c r="P184" i="7"/>
  <c r="P183" i="7"/>
  <c r="P182" i="7"/>
  <c r="P181" i="7"/>
  <c r="P180" i="7"/>
  <c r="P179" i="7"/>
  <c r="P178" i="7"/>
  <c r="P177" i="7"/>
  <c r="P176" i="7"/>
  <c r="P175" i="7"/>
  <c r="P174" i="7"/>
  <c r="P173" i="7"/>
  <c r="P172" i="7"/>
  <c r="P171" i="7"/>
  <c r="P170" i="7"/>
  <c r="P169" i="7"/>
  <c r="P168" i="7"/>
  <c r="P167" i="7"/>
  <c r="P166" i="7"/>
  <c r="P165" i="7"/>
  <c r="P164" i="7"/>
  <c r="P163" i="7"/>
  <c r="P162" i="7"/>
  <c r="P161" i="7"/>
  <c r="P160" i="7"/>
  <c r="P159" i="7"/>
  <c r="P158" i="7"/>
  <c r="P157" i="7"/>
  <c r="P156" i="7"/>
  <c r="P155" i="7"/>
  <c r="P154" i="7"/>
  <c r="P153" i="7"/>
  <c r="P152" i="7"/>
  <c r="P151" i="7"/>
  <c r="P150" i="7"/>
  <c r="O204" i="7"/>
  <c r="N204" i="7"/>
  <c r="M204" i="7"/>
  <c r="P125" i="7"/>
  <c r="P124" i="7"/>
  <c r="P123" i="7"/>
  <c r="P122" i="7"/>
  <c r="P121" i="7"/>
  <c r="P120" i="7"/>
  <c r="P117" i="7"/>
  <c r="P115" i="7"/>
  <c r="P114" i="7"/>
  <c r="P113" i="7"/>
  <c r="P112" i="7"/>
  <c r="P111" i="7"/>
  <c r="P110" i="7"/>
  <c r="P109" i="7"/>
  <c r="P108" i="7"/>
  <c r="P107" i="7"/>
  <c r="P106" i="7"/>
  <c r="P105" i="7"/>
  <c r="P104" i="7"/>
  <c r="P103" i="7"/>
  <c r="P102" i="7"/>
  <c r="P101" i="7"/>
  <c r="P100" i="7"/>
  <c r="P99" i="7"/>
  <c r="P98" i="7"/>
  <c r="P97" i="7"/>
  <c r="P96" i="7"/>
  <c r="P95" i="7"/>
  <c r="P94" i="7"/>
  <c r="P93" i="7"/>
  <c r="P92" i="7"/>
  <c r="P91" i="7"/>
  <c r="P90" i="7"/>
  <c r="P89" i="7"/>
  <c r="P88" i="7"/>
  <c r="P87" i="7"/>
  <c r="P86" i="7"/>
  <c r="P85" i="7"/>
  <c r="B85" i="7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V61" i="7"/>
  <c r="P61" i="7"/>
  <c r="P84" i="7"/>
  <c r="P83" i="7"/>
  <c r="P82" i="7"/>
  <c r="P81" i="7"/>
  <c r="P80" i="7"/>
  <c r="P79" i="7"/>
  <c r="P78" i="7"/>
  <c r="P77" i="7"/>
  <c r="P76" i="7"/>
  <c r="P75" i="7"/>
  <c r="P74" i="7"/>
  <c r="P73" i="7"/>
  <c r="P72" i="7"/>
  <c r="P71" i="7"/>
  <c r="P70" i="7"/>
  <c r="P69" i="7"/>
  <c r="P68" i="7"/>
  <c r="P67" i="7"/>
  <c r="P66" i="7"/>
  <c r="P65" i="7"/>
  <c r="P64" i="7"/>
  <c r="P63" i="7"/>
  <c r="P62" i="7"/>
  <c r="P60" i="7"/>
  <c r="P59" i="7"/>
  <c r="P58" i="7"/>
  <c r="P57" i="7"/>
  <c r="P56" i="7"/>
  <c r="P55" i="7"/>
  <c r="P54" i="7"/>
  <c r="P53" i="7"/>
  <c r="P52" i="7"/>
  <c r="P51" i="7"/>
  <c r="P50" i="7"/>
  <c r="P49" i="7"/>
  <c r="P48" i="7"/>
  <c r="P47" i="7"/>
  <c r="P46" i="7"/>
  <c r="P45" i="7"/>
  <c r="P44" i="7"/>
  <c r="P43" i="7"/>
  <c r="P42" i="7"/>
  <c r="P41" i="7"/>
  <c r="P40" i="7"/>
  <c r="P39" i="7"/>
  <c r="P38" i="7"/>
  <c r="P37" i="7"/>
  <c r="P36" i="7"/>
  <c r="P35" i="7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149" i="7"/>
  <c r="P148" i="7"/>
  <c r="P147" i="7"/>
  <c r="P146" i="7"/>
  <c r="P145" i="7"/>
  <c r="P144" i="7"/>
  <c r="P143" i="7"/>
  <c r="P142" i="7"/>
  <c r="P141" i="7"/>
  <c r="P140" i="7"/>
  <c r="P139" i="7"/>
  <c r="P138" i="7"/>
  <c r="P137" i="7"/>
  <c r="P136" i="7"/>
  <c r="P135" i="7"/>
  <c r="P134" i="7"/>
  <c r="P133" i="7"/>
  <c r="P132" i="7"/>
  <c r="P131" i="7"/>
  <c r="P130" i="7"/>
  <c r="P129" i="7"/>
  <c r="P128" i="7"/>
  <c r="P127" i="7"/>
  <c r="P126" i="7"/>
  <c r="L48" i="6"/>
  <c r="K48" i="6"/>
  <c r="J48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B8" i="6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A8" i="6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M7" i="6"/>
  <c r="M48" i="6" l="1"/>
  <c r="M29" i="11"/>
  <c r="N29" i="11"/>
  <c r="L29" i="11"/>
  <c r="O29" i="11"/>
  <c r="L29" i="2"/>
  <c r="M29" i="2"/>
  <c r="N29" i="2"/>
  <c r="O29" i="2"/>
  <c r="B118" i="7"/>
  <c r="B119" i="7" s="1"/>
  <c r="B120" i="7" s="1"/>
  <c r="B121" i="7" s="1"/>
  <c r="B122" i="7" s="1"/>
  <c r="B123" i="7" s="1"/>
  <c r="B124" i="7" s="1"/>
  <c r="B125" i="7" s="1"/>
  <c r="P204" i="7"/>
  <c r="M47" i="5"/>
  <c r="L47" i="5"/>
  <c r="K47" i="5"/>
  <c r="J47" i="5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B126" i="7" l="1"/>
  <c r="B127" i="7" s="1"/>
  <c r="B128" i="7" s="1"/>
  <c r="B129" i="7" s="1"/>
  <c r="B130" i="7" s="1"/>
  <c r="B131" i="7" s="1"/>
  <c r="B132" i="7" s="1"/>
  <c r="B133" i="7" s="1"/>
  <c r="B134" i="7" s="1"/>
  <c r="B135" i="7" s="1"/>
  <c r="B136" i="7" s="1"/>
  <c r="B137" i="7" s="1"/>
  <c r="B138" i="7" s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B149" i="7" s="1"/>
  <c r="B150" i="7" s="1"/>
  <c r="B151" i="7" s="1"/>
  <c r="B152" i="7" s="1"/>
  <c r="B153" i="7" s="1"/>
  <c r="B154" i="7" s="1"/>
  <c r="B155" i="7" s="1"/>
  <c r="B156" i="7" s="1"/>
  <c r="B157" i="7" s="1"/>
  <c r="B158" i="7" s="1"/>
  <c r="B159" i="7" s="1"/>
  <c r="B160" i="7" s="1"/>
  <c r="B161" i="7" s="1"/>
  <c r="B162" i="7" s="1"/>
  <c r="B163" i="7" s="1"/>
  <c r="B164" i="7" s="1"/>
  <c r="B165" i="7" s="1"/>
  <c r="B166" i="7" s="1"/>
  <c r="B167" i="7" s="1"/>
  <c r="B168" i="7" s="1"/>
  <c r="B169" i="7" s="1"/>
  <c r="B170" i="7" s="1"/>
  <c r="B171" i="7" s="1"/>
  <c r="B172" i="7" s="1"/>
  <c r="B173" i="7" s="1"/>
  <c r="B174" i="7" s="1"/>
  <c r="B175" i="7" s="1"/>
  <c r="B176" i="7" s="1"/>
  <c r="B177" i="7" s="1"/>
  <c r="B178" i="7" s="1"/>
  <c r="B179" i="7" s="1"/>
  <c r="B180" i="7" s="1"/>
  <c r="B181" i="7" s="1"/>
  <c r="B182" i="7" s="1"/>
  <c r="B183" i="7" s="1"/>
  <c r="B184" i="7" s="1"/>
  <c r="B185" i="7" s="1"/>
  <c r="B186" i="7" s="1"/>
  <c r="B187" i="7" s="1"/>
  <c r="B188" i="7" s="1"/>
  <c r="B189" i="7" s="1"/>
  <c r="B190" i="7" s="1"/>
  <c r="B191" i="7" s="1"/>
  <c r="B192" i="7" s="1"/>
  <c r="B193" i="7" s="1"/>
  <c r="B194" i="7" s="1"/>
  <c r="B195" i="7" s="1"/>
  <c r="B196" i="7" s="1"/>
  <c r="B197" i="7" s="1"/>
  <c r="B198" i="7" s="1"/>
  <c r="B199" i="7" s="1"/>
  <c r="B200" i="7" s="1"/>
  <c r="B201" i="7" s="1"/>
  <c r="B202" i="7" s="1"/>
  <c r="A9" i="4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8" i="4"/>
  <c r="L47" i="4"/>
  <c r="K47" i="4"/>
  <c r="J47" i="4"/>
  <c r="I47" i="4"/>
  <c r="H47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B8" i="4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M7" i="4"/>
  <c r="M47" i="4" l="1"/>
  <c r="L87" i="3"/>
  <c r="K87" i="3"/>
  <c r="J87" i="3"/>
  <c r="I87" i="3"/>
  <c r="H87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B9" i="3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M8" i="3"/>
  <c r="B8" i="3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M7" i="3"/>
  <c r="M87" i="3" l="1"/>
  <c r="I47" i="1"/>
  <c r="H47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B8" i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M7" i="1"/>
  <c r="K47" i="1" l="1"/>
  <c r="L47" i="1"/>
  <c r="J47" i="1"/>
  <c r="M47" i="1" l="1"/>
</calcChain>
</file>

<file path=xl/comments1.xml><?xml version="1.0" encoding="utf-8"?>
<comments xmlns="http://schemas.openxmlformats.org/spreadsheetml/2006/main">
  <authors>
    <author>ASUS</author>
  </authors>
  <commentList>
    <comment ref="C29" authorId="0" shape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<sst xmlns="http://schemas.openxmlformats.org/spreadsheetml/2006/main" count="2493" uniqueCount="678">
  <si>
    <t>NO</t>
  </si>
  <si>
    <t>NAMA PAKET</t>
  </si>
  <si>
    <t>NILAI HPS</t>
  </si>
  <si>
    <t>SISA TENDER</t>
  </si>
  <si>
    <t>KETERANGAN</t>
  </si>
  <si>
    <t>NILAI PAGU</t>
  </si>
  <si>
    <t>CV. SETIA KARYA</t>
  </si>
  <si>
    <t>REKAPITULASI</t>
  </si>
  <si>
    <t>PENGADAAN BARANG/JASA MELALUI E-PROC LPSE KABUPATEN WONOSOBO</t>
  </si>
  <si>
    <t>JUMLAH</t>
  </si>
  <si>
    <t>CV. WAHYU KARYA AGUNG</t>
  </si>
  <si>
    <t>KATEGORI                                    (B,PK,JK,JL)</t>
  </si>
  <si>
    <t>TAHUN ANGGARAN 2015</t>
  </si>
  <si>
    <t>UNIT KERJA</t>
  </si>
  <si>
    <t>PROSES PPBJ</t>
  </si>
  <si>
    <t>Mulai</t>
  </si>
  <si>
    <t>Selesai</t>
  </si>
  <si>
    <t>HARGA KONTRAK</t>
  </si>
  <si>
    <t>PEMENANG LELANG</t>
  </si>
  <si>
    <t>SPAM Desa Rimpak</t>
  </si>
  <si>
    <t>PK</t>
  </si>
  <si>
    <t>CV. NUANSA BENING</t>
  </si>
  <si>
    <t>Peserta</t>
  </si>
  <si>
    <t>Penawar</t>
  </si>
  <si>
    <t>Peningkatan jalan Selomerto - Kertek</t>
  </si>
  <si>
    <t>Dinas Sumber Daya Air Dan Bina Marga</t>
  </si>
  <si>
    <t>CV. BRAHMAN JAYA</t>
  </si>
  <si>
    <t>Peningkatan jalan Kejiwan - Gondang -Kuripan</t>
  </si>
  <si>
    <t>PENINGKATAN JALAN KRINJING DEPOK (Sta 0.000 sd 1.000)</t>
  </si>
  <si>
    <t>Relokasi Perencanaan One Roff</t>
  </si>
  <si>
    <t>Dinas Cipta Karya, Tata Ruang dan Kebersihan</t>
  </si>
  <si>
    <t>JK</t>
  </si>
  <si>
    <t>CV. PRAMBANAN</t>
  </si>
  <si>
    <t>Pekerjaan Aspal Jalan Desa Manggis Kecamatan Leksono</t>
  </si>
  <si>
    <t>Dinas Sumber Daya Air dan Bina Marga</t>
  </si>
  <si>
    <t>CV. LASKAR PELANGI</t>
  </si>
  <si>
    <t>Dinas Cipta Karya, Tata Ruang  dan Kebersihan</t>
  </si>
  <si>
    <t>Pengadaan Alat Kesehatan dan Meubelair untuk PKD, Pustu dan Puskesmas Rawat Inap</t>
  </si>
  <si>
    <t>Dinas Kesehatan</t>
  </si>
  <si>
    <t>B</t>
  </si>
  <si>
    <t>PT. Maharani Citra Karsa</t>
  </si>
  <si>
    <t>Rehabilitasi Jaringan Irigasi Kalitulang</t>
  </si>
  <si>
    <t>CV. GALANG SAMUDRA</t>
  </si>
  <si>
    <t>Rehabilitasi Jaringan Irigasi Banjaran</t>
  </si>
  <si>
    <t>CV. BRILLIANT</t>
  </si>
  <si>
    <t>Revitalisasi Saluran Drainase Kota Wonosobo</t>
  </si>
  <si>
    <t>CV. PRADIPTA PUTRA</t>
  </si>
  <si>
    <t>Rehabilitasi Jaringan Irigasi Lebuh</t>
  </si>
  <si>
    <t>CV. BAGAMAYA CHAKTI</t>
  </si>
  <si>
    <t>Rehabilitasi Jaringan Irigasi Cucuk Urang</t>
  </si>
  <si>
    <t>CV PEGASUS SUPERNOVA</t>
  </si>
  <si>
    <t>Rehab Puskesmas Kalikajar I</t>
  </si>
  <si>
    <t>CV. ARSA MULIA</t>
  </si>
  <si>
    <t>Pembangunan Gedung Sarana Dan Prasarana PMI Wonosobo</t>
  </si>
  <si>
    <t>CV. PURI KENCANA</t>
  </si>
  <si>
    <t>Peningkatan Jalan Selomerto - Leksono</t>
  </si>
  <si>
    <t>CV. JALATUNDA</t>
  </si>
  <si>
    <t>Peningkatan Jalan Selomerto - Kertek Kabupaten Wonosobo</t>
  </si>
  <si>
    <t>CV. SIDOMULYO</t>
  </si>
  <si>
    <t>Pembangunan senderan rumah dinas Wakil Bupati</t>
  </si>
  <si>
    <t>CV. TIRTA MULYO</t>
  </si>
  <si>
    <t>Pengadaan BKB Kit</t>
  </si>
  <si>
    <t>Badan Kependudukan, KB, Pemberdayaan Perempuan dan Perlindungan Anak</t>
  </si>
  <si>
    <t>CV. FAJAR UTAMA NUSANTARA</t>
  </si>
  <si>
    <t>PEMBANGUNAN GEDUNG SMK NU KEJAJAR</t>
  </si>
  <si>
    <t>Dinas Pendidikan, Kebudayaan, Pemuda dan Olah Raga</t>
  </si>
  <si>
    <t>PEMBANGUNAN GEDUNG SMK TARUNA NEGARA</t>
  </si>
  <si>
    <t>CV. Giri Mulyo</t>
  </si>
  <si>
    <t>Pembangunan jembata pipa PDAM Sungai Begaluh</t>
  </si>
  <si>
    <t>Perusahaan Daerah Air Minum</t>
  </si>
  <si>
    <t>HERONI INTI PERSADA.CV</t>
  </si>
  <si>
    <t>Revitalisasi Pasar Garung</t>
  </si>
  <si>
    <t>Kantor Perindustrian dan Perdagangan</t>
  </si>
  <si>
    <t>Peningkatan jalan Jogoyitnan - Kalierang</t>
  </si>
  <si>
    <t>Penggantian Jembatan Nadri</t>
  </si>
  <si>
    <t>Peningkatan Jalan Lingkar Wonokasihan Desa Sojokerto Kecamatan Leksono </t>
  </si>
  <si>
    <t>CV. KELAPA MAS</t>
  </si>
  <si>
    <t>Peningkatan Jalan Sukoharjo-Gunung Tugel Kecamatan Sukoharjo Kabupaten Wonosobo (Lanjutan)</t>
  </si>
  <si>
    <t>Peningkatan Jalan Sikunang - Sembungan Kecamatan Kejajar Kabupaten Wonosobo</t>
  </si>
  <si>
    <t>Peningkatan Jalan Trimulyo - Lancar - Ngalian Kecamatan Wadaslintang</t>
  </si>
  <si>
    <t>Peningkatan Jalan Dermaga - Tripis dan Jalan TPI Sumberejo Kecamatan Wadaslintang</t>
  </si>
  <si>
    <t>Peningkatan Jalan Kembaran - Bowongso Kecamatan Kalikajar Kabupaten Wonosobo</t>
  </si>
  <si>
    <t>cv. kharisma indonesia</t>
  </si>
  <si>
    <t>Peningkatan Jalan Depok-Krinjing Kecamatan Watumalang Kabupaten Wonosobo (Sta. 2.500 s/d. 1.000)</t>
  </si>
  <si>
    <t>cv. ciptaabdi nusantara</t>
  </si>
  <si>
    <t>Penanganan Bencana Alam Tanah Longsor Dusun Sumber Desa Lumajang Kecamatan Watumalang (Ruas Jalan Kuripan_Binangun</t>
  </si>
  <si>
    <t>Rehabilitasi jaringan irigasi Pleregan</t>
  </si>
  <si>
    <t>CV. KAWAN SEJATI</t>
  </si>
  <si>
    <t>Peningkatan Jalan Kesenet - Besuki Kecamatan Wadaslintang</t>
  </si>
  <si>
    <t>Peningkatan Jalan Leksono Kuripan</t>
  </si>
  <si>
    <t>CV. GEMA CANDI</t>
  </si>
  <si>
    <t>Pembangunan Jembatan Krasak Mojotengah</t>
  </si>
  <si>
    <t>CV. Indotama Sekawan</t>
  </si>
  <si>
    <t>Rehab Jembatan Singkir</t>
  </si>
  <si>
    <t>CV. ASA</t>
  </si>
  <si>
    <t>Rehabilitasi Jaringan Irigasi Tengah</t>
  </si>
  <si>
    <t>CV. RESTU BUMI</t>
  </si>
  <si>
    <t>Konsultansi Perencanaan Pembangunan Talud, Pagar, Tempat parkir dan Kelengkapan Power Plant Di Lingkungan Stadion Olahraga Kab. Wonosobo</t>
  </si>
  <si>
    <t>CV. TATA NUSA CONSULTANT</t>
  </si>
  <si>
    <t>CV. RAHAYU</t>
  </si>
  <si>
    <t xml:space="preserve">Peningkatan jalan Bhayangkara </t>
  </si>
  <si>
    <t xml:space="preserve"> CV. PAMUNGKAS</t>
  </si>
  <si>
    <t>Rehabilitasi Jaringan Irigasi Klotok</t>
  </si>
  <si>
    <t>CV. BINA SEJAHTERA</t>
  </si>
  <si>
    <t>Rehabilitasi Jaringan Irigasi Gremeng</t>
  </si>
  <si>
    <t>CV. PULUNG MUKTI</t>
  </si>
  <si>
    <t xml:space="preserve">Rehabilitasi Jaringan Irigasi Sijeruk </t>
  </si>
  <si>
    <t>CV. KARYA PRIMA</t>
  </si>
  <si>
    <t>Peningkatan jalan Kemejing - Kaligowong</t>
  </si>
  <si>
    <t>VARIA USAHA MANDIRI</t>
  </si>
  <si>
    <t xml:space="preserve">Rehabiltasi jembatan Jlegong - Jlamprang Kecamatan Wonosobo </t>
  </si>
  <si>
    <t>Badan Perencanaan Pembangunan Daerah</t>
  </si>
  <si>
    <t>Jasa Konsultansi Perencanaan Grand Design Garden City Wonosobo</t>
  </si>
  <si>
    <t>CV. TUNAS</t>
  </si>
  <si>
    <t>RSUD KRT. SETJONEGORO</t>
  </si>
  <si>
    <t>Lanjutan Pembangunan Gedung Pelayanan Terpadu Rumah Sakit</t>
  </si>
  <si>
    <t xml:space="preserve"> PT. HIKMAH KURNIA</t>
  </si>
  <si>
    <t>Perusahaan Daerah Air Minum Kabupaten Wonosobo</t>
  </si>
  <si>
    <t xml:space="preserve">Pengadaan Water Meter type B diameter 0,50 inchi </t>
  </si>
  <si>
    <t>CV. NUGROHO JAYA</t>
  </si>
  <si>
    <t>Badan Pusat Statistik Kabupaten Wonosobo</t>
  </si>
  <si>
    <t>Rehabilitasi gedung kantor Badan Pusat Statistik kantor Kabupaten Wonosobo</t>
  </si>
  <si>
    <t>Dinas Pekerjaan Umum Kabupaten Wonosobo</t>
  </si>
  <si>
    <t>SPAM Desa Gondowulan</t>
  </si>
  <si>
    <t>CV. SINTA DEVI</t>
  </si>
  <si>
    <t>SPAM Kelurahan Andongsili</t>
  </si>
  <si>
    <t>Penataan Drainase, Pagar dan Gapura Perpustakaan</t>
  </si>
  <si>
    <t>Penyempurnaan Taman Masjid Jami'</t>
  </si>
  <si>
    <t>cv. pahala mulya</t>
  </si>
  <si>
    <t>Konsultan Perencanaan Pembangunan Pasar Induk Wonosobo</t>
  </si>
  <si>
    <t>PT Wiswakharman</t>
  </si>
  <si>
    <t>Peningkatan Jalan Mergolangu - Depok Kecamatan Kalibawang Kab. Wonosobo</t>
  </si>
  <si>
    <t>Pengaspalan Jalan Dukuh Kyuni Desa Bogoran Kecamatan Sapuran</t>
  </si>
  <si>
    <t xml:space="preserve"> 08 April 2015 14:00</t>
  </si>
  <si>
    <t>CV. YUDATAMA</t>
  </si>
  <si>
    <t>Peningkatan Jalan Sresep - Penggandulan</t>
  </si>
  <si>
    <t>CV. REFILA</t>
  </si>
  <si>
    <t>Peningkatan Jalan Ruas Jalan Limbangan - Tempursari - Batursari</t>
  </si>
  <si>
    <t>Universitas Sains Al-Quran (UNSIQ) Wonosobo</t>
  </si>
  <si>
    <t>Pembangunan Gedung Kuliah 3 Lantai</t>
  </si>
  <si>
    <t>CV. BERKAH JAYA</t>
  </si>
  <si>
    <t>Dinas Pendidikan, Pemuda dan Olah Raga</t>
  </si>
  <si>
    <t>Pengadaan Alat TIK Pembelajaran SD/SDLB</t>
  </si>
  <si>
    <t>CV. GRIYA SARANA UTAMA</t>
  </si>
  <si>
    <t>Pengadaan Alat Peraga Matematika SD</t>
  </si>
  <si>
    <t>CV. SURYA PRATAMA</t>
  </si>
  <si>
    <t>Dinas Kesehatan Kab. Wonosobo</t>
  </si>
  <si>
    <t>Pembangunan Instalasi Pengolahan Air Limbah</t>
  </si>
  <si>
    <t>CV.MARSINAR</t>
  </si>
  <si>
    <t>Dinas Pendapatan, Pengelolaan Keuangan Dan Aset Daerah Kab. Wonosobo</t>
  </si>
  <si>
    <t xml:space="preserve"> Pengadaan Tenaga Outsourcing PBB P2</t>
  </si>
  <si>
    <t>JL</t>
  </si>
  <si>
    <t>Pembangunan gedung pelayanan kesehatan puskesmas Selomerto untuk perawatan penderita penyakit Paru dan Jantung</t>
  </si>
  <si>
    <t>CV. ADI LUHUNG</t>
  </si>
  <si>
    <t xml:space="preserve"> Pengadaan Alat Peraga IPS SD</t>
  </si>
  <si>
    <t>CV ARIZKA</t>
  </si>
  <si>
    <t>Pengadaan Pipa PVC</t>
  </si>
  <si>
    <t>CV. DUNIA TEHNIK</t>
  </si>
  <si>
    <t>Pengadaan Pipa HDPE</t>
  </si>
  <si>
    <t>Pengadaan Pipa Galvanis</t>
  </si>
  <si>
    <t>CV. PENJARINGAN</t>
  </si>
  <si>
    <t>Sekretariat Daerah Kabupaten Wonosobo</t>
  </si>
  <si>
    <t>Pelaksanaan Penyelesaian Rehab Pendopo Kabupaten Wonosobo</t>
  </si>
  <si>
    <t>PT. SINERGI DAYA PERKASA</t>
  </si>
  <si>
    <t>Pengadaan Pakaian Olahraga</t>
  </si>
  <si>
    <t>CV. SATRIA BAJA REKATAMA</t>
  </si>
  <si>
    <t>Pengadaan Jasa Cleaning Service</t>
  </si>
  <si>
    <t xml:space="preserve"> 24 Februari 2015 13:00</t>
  </si>
  <si>
    <t>PT. ASIADAYA ABADI</t>
  </si>
  <si>
    <t>Pengadaan dan Distribusi Buku Kurikulum 2013 SMA</t>
  </si>
  <si>
    <t>PT. Sandiarta Sukses</t>
  </si>
  <si>
    <t>PENGADAAN DAN DISTRIBUSI BUKU KURIKULUM 2013 SMK</t>
  </si>
  <si>
    <t>Pengadaan Alat Laboratorium IPA SMP (DAK Luncuran Tahun 2014)</t>
  </si>
  <si>
    <t>CV GONDOARUM</t>
  </si>
  <si>
    <t>Pengadaan Alat Laboratorium Bahasa SMP (DAK Luncuran Tahun 2013)</t>
  </si>
  <si>
    <t>CV. LINTAS BUANA</t>
  </si>
  <si>
    <t xml:space="preserve"> PENGADAAN BUKU REFERENSI SMA</t>
  </si>
  <si>
    <t>CV AMANAH</t>
  </si>
  <si>
    <t>Pengadaan Water Meter SR Baru dia 1/2 inchi</t>
  </si>
  <si>
    <t>Pengadaan Pipa Sambungan Rumah Baru</t>
  </si>
  <si>
    <t xml:space="preserve"> Pengadaan accessories Pelanggan Baru</t>
  </si>
  <si>
    <t>Pengadaan Komputer dan Jaringannya</t>
  </si>
  <si>
    <t>17 Desember 2015 16:00</t>
  </si>
  <si>
    <t>Harga Terkoreksi 375.705.000</t>
  </si>
  <si>
    <t>Pengadaan Alat Labatorium Bahasa SMP</t>
  </si>
  <si>
    <t>CV. INTI MEDIA TAMA</t>
  </si>
  <si>
    <t>Harga Terkoreksi 539.000.000</t>
  </si>
  <si>
    <t xml:space="preserve"> Pengadaan Peralatan Pendidikan Jasorkes SD</t>
  </si>
  <si>
    <t>15 Desember 2015 16:00</t>
  </si>
  <si>
    <t>CV. SURYA GEMILANG</t>
  </si>
  <si>
    <t>Dinas Peternakan dan Perikanan</t>
  </si>
  <si>
    <t>Pengadaan Fasilitasi Bantuan Kepada Petani Jahe (Pengadaan Benih Jahe)</t>
  </si>
  <si>
    <t xml:space="preserve"> CV. RADITYA PUTRA</t>
  </si>
  <si>
    <t>Pengadaan Meter Air Induk Tahun Anggaran 2015</t>
  </si>
  <si>
    <t>05 Desember 2015 11:00</t>
  </si>
  <si>
    <t>Pengadaan Alat Peraga Pendidikan untuk Siswa SD</t>
  </si>
  <si>
    <t>02 Desember 2015 16:00</t>
  </si>
  <si>
    <t>CV. MANDIRI BUANA</t>
  </si>
  <si>
    <t>Pengadaan Buku Referensi untuk Siswa SD</t>
  </si>
  <si>
    <t>CV. ANINDA</t>
  </si>
  <si>
    <t>Pengadan Buku Perpustakaan SMP</t>
  </si>
  <si>
    <t xml:space="preserve"> CV. PRASTIMIARSO</t>
  </si>
  <si>
    <t>Pengadaan Peralatan Pendidikan IPA SD</t>
  </si>
  <si>
    <t>CV PRIMA ABADI</t>
  </si>
  <si>
    <t>Harga Terkoreksi 242.242.000</t>
  </si>
  <si>
    <t>Pengadaan Peralatan Pendidikan Matematika SD</t>
  </si>
  <si>
    <t>UD DANA ABADI</t>
  </si>
  <si>
    <t>Pengadaan Peralatan Pendidikan Bahasa</t>
  </si>
  <si>
    <t>Dinas Pendapatan Daerah</t>
  </si>
  <si>
    <t>Pengaspalan Terminal Sawangan Kab. Wonosobo</t>
  </si>
  <si>
    <t>SENDIKO</t>
  </si>
  <si>
    <t>Rehab Ruas Jalan Pagude - Wonosari Kec. Wonosobo Kab. Wonosobo</t>
  </si>
  <si>
    <t>29 Oktober 2015 20:30</t>
  </si>
  <si>
    <t>Rehab Ruas Jalan dalam kota Wonosobo (Muntang, Bismo, R. Soemendro) Kab. Wonosobo</t>
  </si>
  <si>
    <t xml:space="preserve">29 Oktober 2015 20:30 </t>
  </si>
  <si>
    <t>PT. SELO KENCONO PUTRA PERSADA</t>
  </si>
  <si>
    <t>Peningkatan Jalan Ruas Jalan Lingkar Selatan (Peningkatan Jalan Jogoyitnan - Kalierang)</t>
  </si>
  <si>
    <t>PT. NEW CAKTI</t>
  </si>
  <si>
    <t>Kantor Administrasi Kependudukan dan Pencatatan Sipil</t>
  </si>
  <si>
    <t>Pengadaan Blangko Dan Formulir Pendaftaran Penduduk Dan Pencatatan Sipil</t>
  </si>
  <si>
    <t>27 Oktober 2015 22:00</t>
  </si>
  <si>
    <t>PT. Graficindo Megah Utama</t>
  </si>
  <si>
    <t>Peningkatan Jalan Sempol -Wonosroyo (Pengalihan Jembatan Putus)</t>
  </si>
  <si>
    <t xml:space="preserve">27 Oktober 2015 20:45 </t>
  </si>
  <si>
    <t>CV. RIZQIKA INDAH</t>
  </si>
  <si>
    <t>Pengadaan Buku Ilmu Pengetahuan Umum/Referensi SMK</t>
  </si>
  <si>
    <t>26 Oktober 2015 13:30</t>
  </si>
  <si>
    <t>CV KENDI</t>
  </si>
  <si>
    <t>Harga Terkoreksi 225.356.200</t>
  </si>
  <si>
    <t>Pengadaan Alat-Alat Laboratorium Sekolah</t>
  </si>
  <si>
    <t xml:space="preserve">26 Oktober 2015 15:05 </t>
  </si>
  <si>
    <t>CV. Edukatama Nusantara</t>
  </si>
  <si>
    <t>Peningkatan Jalan Candiyasan-Keseneng Kecamatan Kretek Kab. Wonosobo</t>
  </si>
  <si>
    <t>20 Oktober 2015 21:00</t>
  </si>
  <si>
    <t>CV.BAHANA KARYA UTAMA</t>
  </si>
  <si>
    <t>Peningkatan Jalan Reco Kertek - Butuh Kalikajar</t>
  </si>
  <si>
    <t>Peningkatan Jalan Selomerto - Kertek</t>
  </si>
  <si>
    <t>20 Oktober 2015 21:10</t>
  </si>
  <si>
    <t>Komisi Pemilihan Umum Kab. Wonosobo</t>
  </si>
  <si>
    <t>Pengadaan Pencetakan dan Pelipatan Surat Suara Pemilihan Bupati dan Wakil Bupati 2015</t>
  </si>
  <si>
    <t>19 Oktober 2015 21:30</t>
  </si>
  <si>
    <t>PT. Panji Graha</t>
  </si>
  <si>
    <t>Pengadaan Alat Laboratorium IPA SMP (Paket Dasar)</t>
  </si>
  <si>
    <t>27 Oktober 2015 21:00</t>
  </si>
  <si>
    <t>Peningkatan Jalan Kembaran - Bowongso Kecamatan Kalikajar</t>
  </si>
  <si>
    <t>15 Oktober 2015 15:00</t>
  </si>
  <si>
    <t>CV. DIENG PERKASA</t>
  </si>
  <si>
    <t>Pelaksanaan Penataan Lingkungan Pendopo Kabupaten</t>
  </si>
  <si>
    <t>13 Oktober 2015 23:50</t>
  </si>
  <si>
    <t>Kecamatan Kepil</t>
  </si>
  <si>
    <t>Aspal Jalan Tegalgot - Beran (Batuan Keuangan Kepada Kabupaten/Kota)</t>
  </si>
  <si>
    <t>05 Oktober 2015 16:00</t>
  </si>
  <si>
    <t>CV.ASA</t>
  </si>
  <si>
    <t>Aspal Jalan Gadingrejo-Sarwodadi (Batuan Keuangan Kepada Kabupaten/Kota)</t>
  </si>
  <si>
    <t xml:space="preserve">05 Oktober 2015 16:00 </t>
  </si>
  <si>
    <t>CV. MABUA PRATAMA</t>
  </si>
  <si>
    <t>Aspal jalan Gadingsukuh - Kalitengkek (Batuan Keuangan Kepada Kabupaten/Kota)</t>
  </si>
  <si>
    <t>CV. Asta Bima</t>
  </si>
  <si>
    <t>Peningkatan Jalan Lamuk - Pesodongan/Majaina (Batas Kabupaten Wonosobo - Kebumen) Kec. Kaliwiro</t>
  </si>
  <si>
    <t>21 Oktober 2015 16:00</t>
  </si>
  <si>
    <t>Peningkatan Jalan Krinjing - Binangun Kec. Watumalang</t>
  </si>
  <si>
    <t>CV. DIENG ARTHA MAS</t>
  </si>
  <si>
    <t>Peningkatan Jalan Mangunrejo - Kalibawang</t>
  </si>
  <si>
    <t xml:space="preserve">21 Oktober 2015 16:00 </t>
  </si>
  <si>
    <t>Peningkatan Jalan Ngalian - Kalidadap Kec. Wadaslintang</t>
  </si>
  <si>
    <t>CV. BUMI KAHURIPAN</t>
  </si>
  <si>
    <t>Peningkatan Ruas Jalan Wonokerto - Tlogo</t>
  </si>
  <si>
    <t xml:space="preserve">15 Oktober 2015 16:00 </t>
  </si>
  <si>
    <t>Peningkatan Jalan Karangsari Kec. Sapuran - Gedongan Tempurejo Kec. Kalibawang</t>
  </si>
  <si>
    <t xml:space="preserve">16 Oktober 2015 16:00 </t>
  </si>
  <si>
    <t>BHUMI MITRA REJEKI</t>
  </si>
  <si>
    <t>Pekerjaan Jembatan Kelurahan Kalianget menuju Sikembang Kecamatan Wonosobo</t>
  </si>
  <si>
    <t>13 Oktober 2015 16:00</t>
  </si>
  <si>
    <t>MANDALA BIMA PUTRA</t>
  </si>
  <si>
    <t>Peningkatan Jalan Lingkar Garung</t>
  </si>
  <si>
    <t>18 Oktober 2015 16:00</t>
  </si>
  <si>
    <t>Rehabilitasi Jalan Wringinanom - Damarkasihan</t>
  </si>
  <si>
    <t>Peningkatan Jalan Keseneng - Candirejo, Kec. Mojotengah</t>
  </si>
  <si>
    <t>duta mandiri</t>
  </si>
  <si>
    <t>16 Oktober 2015 16:00</t>
  </si>
  <si>
    <t>300.000.000,00</t>
  </si>
  <si>
    <t>290.056.000,00</t>
  </si>
  <si>
    <t>240.008.000,00</t>
  </si>
  <si>
    <t>BELANJAMODAL PENGADAAN ALAT-ALAT KESEHATAN UNTUK PERAWATAN PENDERITA PENYAKIT PARU DAN JANTUNG</t>
  </si>
  <si>
    <t>23 Oktober 2015</t>
  </si>
  <si>
    <t>1.478.000.000,00</t>
  </si>
  <si>
    <t>1.477.833.390,00</t>
  </si>
  <si>
    <t>1.474.744.000,00</t>
  </si>
  <si>
    <t>PT. GRAHA MEDIKA ALKESINDO</t>
  </si>
  <si>
    <t>Pengadaan Peralatan Kesehatan untuk Pelayanan Kesehatan di Puskesmas Rawat Inap dan Rawat Jalan</t>
  </si>
  <si>
    <t>3.908.640.000,00</t>
  </si>
  <si>
    <t>3.906.021.000,00</t>
  </si>
  <si>
    <t>3.896.993.100,00</t>
  </si>
  <si>
    <t>PT. NATANA LORIS KARYA UTAMA</t>
  </si>
  <si>
    <t xml:space="preserve">Kantor Perhubungan </t>
  </si>
  <si>
    <t>Pengadaan Fasilitas Keselamatan Transportasi Darat</t>
  </si>
  <si>
    <t>433.544.000,00</t>
  </si>
  <si>
    <t>424.169.000,00</t>
  </si>
  <si>
    <t> 403.929.000,00</t>
  </si>
  <si>
    <t>Kunantriyan Utama</t>
  </si>
  <si>
    <t>Pengadaan dan Pemasangan Zona Selamat Sekolah</t>
  </si>
  <si>
    <t>276.300.000,00</t>
  </si>
  <si>
    <t>275.760.000,00</t>
  </si>
  <si>
    <t>264.261.000,00</t>
  </si>
  <si>
    <t>CV INDARU</t>
  </si>
  <si>
    <t>Peningkatan Jalan Andongsili - Madukoro Kabupaten Wonosobo</t>
  </si>
  <si>
    <t>12 Oktober 2015 16:00</t>
  </si>
  <si>
    <t>500.000.000,00</t>
  </si>
  <si>
    <t>484.556.000,00</t>
  </si>
  <si>
    <t>482.452.000,00</t>
  </si>
  <si>
    <t>Warna Indah, CV</t>
  </si>
  <si>
    <t>Peningkatan Jalan Panerusan - Pamrihan - Kec. Wadaslintang - Batas Kab. Purworejo</t>
  </si>
  <si>
    <t>17 September 2015 21:00 </t>
  </si>
  <si>
    <t>1.485.000.000,00</t>
  </si>
  <si>
    <t>1.440.510.000,00</t>
  </si>
  <si>
    <t>1.437.538.000,00</t>
  </si>
  <si>
    <t>PEMBANGUNAN SARANA DAN PRASARANA SANITASI (AIR LIMBAH)DI LINGKUNGAN KUMUH PERKOTAAN</t>
  </si>
  <si>
    <t>11 Oktober 2015 16:00</t>
  </si>
  <si>
    <t>800.000.000,00</t>
  </si>
  <si>
    <t>777.785.000,00</t>
  </si>
  <si>
    <t>686.956.000,00</t>
  </si>
  <si>
    <t>Rehabilitasi Jalan Kepil-Dempel-Kalibawang</t>
  </si>
  <si>
    <t>1.100.000.000,00</t>
  </si>
  <si>
    <t>1.060.114.000,00</t>
  </si>
  <si>
    <t>1.028.175.000,00</t>
  </si>
  <si>
    <t>Peningkatan Jalan Depok - Binangun</t>
  </si>
  <si>
    <t>19 Oktober 2015 16:00</t>
  </si>
  <si>
    <t>1.000.000.000,00</t>
  </si>
  <si>
    <t>966.557.000,00</t>
  </si>
  <si>
    <t>950.000.000,00</t>
  </si>
  <si>
    <t>Komisi Pemilihan Umum</t>
  </si>
  <si>
    <t>Pengadaan Fleyer, Leaflet, Pamflet, Poster Pemilihan Bupati dan Wakil Bupati Wonosobo Tahun 2015</t>
  </si>
  <si>
    <t>02 Oktober 2015 16:00</t>
  </si>
  <si>
    <t> 457.500.000,00</t>
  </si>
  <si>
    <t>454.938.000,00</t>
  </si>
  <si>
    <t>177.800.000,00</t>
  </si>
  <si>
    <t>CV. GLOBAL TERBIT SUKSES</t>
  </si>
  <si>
    <t>Rumah Sakit Umum Daerah</t>
  </si>
  <si>
    <t>Pengadaan Alat Kedokteran dan Kesehatan RSUD KRT Setjonegoro Kab Wonosobo ( Ban Keu )</t>
  </si>
  <si>
    <t>22 Oktober 2015 16:00</t>
  </si>
  <si>
    <t>10.000.000.000,00</t>
  </si>
  <si>
    <t>5.348.500.000,00</t>
  </si>
  <si>
    <t>5.320.700.000,00</t>
  </si>
  <si>
    <t>PT. Bintang Megah Medica</t>
  </si>
  <si>
    <t>Pengadaan Alat-alat Kesehatan</t>
  </si>
  <si>
    <t>08 Oktober 2015 16:00</t>
  </si>
  <si>
    <t>992.780.000,00</t>
  </si>
  <si>
    <t>458.854.000,00</t>
  </si>
  <si>
    <t>452.045.000,00</t>
  </si>
  <si>
    <t>PT. CEMARA KEDAWUNG KAMIL</t>
  </si>
  <si>
    <t>Pengadaan Alat-Alat Kesehatan Untuk Pelayanan Paru dan Jantung (DBHCHT)</t>
  </si>
  <si>
    <t>11 September 2015 11:00 </t>
  </si>
  <si>
    <t>1.978.370.000,00</t>
  </si>
  <si>
    <t>1.275.000.000,00</t>
  </si>
  <si>
    <t>1.272.150.000,00</t>
  </si>
  <si>
    <t>Pembangunan bumi perkemahan pramuka</t>
  </si>
  <si>
    <t>01 Oktober 2015 16:00 </t>
  </si>
  <si>
    <t>388.000.000,00</t>
  </si>
  <si>
    <t>377.891.000,00</t>
  </si>
  <si>
    <t>373.520.000,00</t>
  </si>
  <si>
    <t>MANGGALA BUANA PERKASA</t>
  </si>
  <si>
    <t>Pengadaan Spanduk dan Baliho Pasangan Calon Bupati dan Wakil Bupati Tahun 2015</t>
  </si>
  <si>
    <t>295.700.000,00</t>
  </si>
  <si>
    <t>240.892.564,00</t>
  </si>
  <si>
    <t>209.209.000,00</t>
  </si>
  <si>
    <t>CV. INDO TUHING</t>
  </si>
  <si>
    <t>Pengadaan Baliho, Spanduk, Umubul-umbul Calon Bupati dan Calon Wakil Bupati Tahun 2015</t>
  </si>
  <si>
    <t> 491.250.000,00</t>
  </si>
  <si>
    <t> 390.852.000,00</t>
  </si>
  <si>
    <t>381.920.000,00</t>
  </si>
  <si>
    <t>cv. freedom</t>
  </si>
  <si>
    <t>Pengadaan Peralatan Laboratorium Sains SMK</t>
  </si>
  <si>
    <t>10 September 2015 18:00 </t>
  </si>
  <si>
    <t>273.000.000,00</t>
  </si>
  <si>
    <t>271.306.000,00</t>
  </si>
  <si>
    <t>233.491.000,00</t>
  </si>
  <si>
    <t>PT. Citra Media Interaktif</t>
  </si>
  <si>
    <t>Pengadaan Peralatan Laboratorium Sains SMA</t>
  </si>
  <si>
    <t>364.000.000,00</t>
  </si>
  <si>
    <t>361.725.000,00</t>
  </si>
  <si>
    <t>272.655.000,00</t>
  </si>
  <si>
    <t>Peningkatan Jalan Tlogo - Welahan</t>
  </si>
  <si>
    <t>14 Oktober 2015 16:00</t>
  </si>
  <si>
    <t>742.500.000,00</t>
  </si>
  <si>
    <t> 719.852.000,00</t>
  </si>
  <si>
    <t>669.996.000,00</t>
  </si>
  <si>
    <t>CV. BIMOLUKAR</t>
  </si>
  <si>
    <t>Pengaspalan Jalan Penerusan Jurusan Pamrihan Kec. Wadaslintang - Perbatasan Kec. Pituruh</t>
  </si>
  <si>
    <t>08 September 2015 16:00 </t>
  </si>
  <si>
    <t>04 Oktober 2015 16:00</t>
  </si>
  <si>
    <t>700.000.000,00</t>
  </si>
  <si>
    <t>679.115.000,00</t>
  </si>
  <si>
    <t>672.178.000,00</t>
  </si>
  <si>
    <t>CV. PERDANA KARYA</t>
  </si>
  <si>
    <t>Pembangunan Senderan Pengaman Rumah Dinas Dokter di Kelurahan Kalianget</t>
  </si>
  <si>
    <t>297.530.000,00</t>
  </si>
  <si>
    <t>245.194.000,00</t>
  </si>
  <si>
    <t>Peningkatan Jalan Ropoh Kepil - Banyumudal Kecamatan Sapuran</t>
  </si>
  <si>
    <t>719.329.000,00</t>
  </si>
  <si>
    <t>644.415.000,00</t>
  </si>
  <si>
    <t>Peningkatran Jalan Pulus - Kalibening - Gunungtugel Sukoharjo</t>
  </si>
  <si>
    <t>05 Oktober 2015 16:00 </t>
  </si>
  <si>
    <t>718.785.000,00</t>
  </si>
  <si>
    <t> 714.888.000,00</t>
  </si>
  <si>
    <t>CV. SUKA ABADI</t>
  </si>
  <si>
    <t>Penanganan Pasca Bencana Alam Tanah Longsor Ruas Jalan Rogojati - Sempol Kabupaten Wonosobo</t>
  </si>
  <si>
    <t>07 September 2015 21:00 </t>
  </si>
  <si>
    <t>600.000.000,00</t>
  </si>
  <si>
    <t>582.075.000,00</t>
  </si>
  <si>
    <t>500.051.000,00</t>
  </si>
  <si>
    <t>CV. ALFA KARUNIA</t>
  </si>
  <si>
    <t>Peningkatan Jalan Binangun - Wonosroyo Watumalang</t>
  </si>
  <si>
    <t>07 September 2015 17:45 </t>
  </si>
  <si>
    <t> 742.500.000,00</t>
  </si>
  <si>
    <t>711.121.000,00</t>
  </si>
  <si>
    <t>706.888.000,00</t>
  </si>
  <si>
    <t>Rehab dan Penataan Masjid Jami' Wonosobo</t>
  </si>
  <si>
    <t>1.250.000.000,00</t>
  </si>
  <si>
    <t>1.220.678.000,00</t>
  </si>
  <si>
    <t>1.209.386.000,00</t>
  </si>
  <si>
    <t>Peningkatan Puskesmas Rawat Inap Kaliwiro</t>
  </si>
  <si>
    <t>10 September 2015 15:30 </t>
  </si>
  <si>
    <t>1.858.067.600,00</t>
  </si>
  <si>
    <t>1.847.934.000,00</t>
  </si>
  <si>
    <t>1.822.724.000,00</t>
  </si>
  <si>
    <t>BINA CIPTA SWASTA, CV</t>
  </si>
  <si>
    <t>REHABILITASI DI. TANDU DESA PUNGANGAN KECAMATAN MOJOTENGAH</t>
  </si>
  <si>
    <t>07 September 2015 16:10 </t>
  </si>
  <si>
    <t>285.172.000,00</t>
  </si>
  <si>
    <t>282.352.000,00</t>
  </si>
  <si>
    <t>CV. KARYA MUDA</t>
  </si>
  <si>
    <t>Peningkatan Jalan Warangan - Ropoh Kecamatan Kepil</t>
  </si>
  <si>
    <t>09 Oktober 2015 16:00</t>
  </si>
  <si>
    <t>719.420.000,00</t>
  </si>
  <si>
    <t>643.831.000,00</t>
  </si>
  <si>
    <t>CV. DUTA KENCANA</t>
  </si>
  <si>
    <t>Penigkatan Jalan Lamuk-Batas Kabupaten (Gyombong)/Kedung Gong) Kabupaten Wonosobo</t>
  </si>
  <si>
    <t>07 September 2015 10:00 </t>
  </si>
  <si>
    <t>2.000.000.000,00</t>
  </si>
  <si>
    <t>1.940.432.000,00</t>
  </si>
  <si>
    <t>1.901.901.000,00</t>
  </si>
  <si>
    <t>Penanganan Pasca Bencana Alam Tanah Longsor Ruas Jalan Kaliwiro-Wadaslintang Kab. Wonosobo</t>
  </si>
  <si>
    <t>772.496.000,00</t>
  </si>
  <si>
    <t>770.025.000,00</t>
  </si>
  <si>
    <t>Peningkatan Jalan Jatialit Sedayu - Bogoran Sapuran</t>
  </si>
  <si>
    <t>07 Oktober 2015 16:00 </t>
  </si>
  <si>
    <t>677.144.000,00</t>
  </si>
  <si>
    <t>CV. ADI KARYA UTAMA</t>
  </si>
  <si>
    <t>Pengaspalan Jalan Desa Banyumudal Kecamatan Sapuran</t>
  </si>
  <si>
    <t>969.514.000,00</t>
  </si>
  <si>
    <t>961.492.000,00</t>
  </si>
  <si>
    <t>CV. BUMI HIJAU</t>
  </si>
  <si>
    <t>Aspal Jalan Depok - Mergolangu (Lanjutan)</t>
  </si>
  <si>
    <t>03 September 2015 22:00 </t>
  </si>
  <si>
    <t>968.181.000,00</t>
  </si>
  <si>
    <t>957.487.000,00</t>
  </si>
  <si>
    <t>Rehabilitasi Jalan Semayu-Bumitiro</t>
  </si>
  <si>
    <t>07 Oktober 2015 16:00</t>
  </si>
  <si>
    <t>750.000.000,00</t>
  </si>
  <si>
    <t>727.762.000,00</t>
  </si>
  <si>
    <t>710.785.000,00</t>
  </si>
  <si>
    <t>Peningkatan Jalan Desa Kwadungan Kec. Kalikajar</t>
  </si>
  <si>
    <t>23 Oktober 2015 16:00 </t>
  </si>
  <si>
    <t>291.157.000,00</t>
  </si>
  <si>
    <t>286.993.000,00</t>
  </si>
  <si>
    <t>CV. KARYA MUKTI</t>
  </si>
  <si>
    <t>Pengaspalan Jalan Dukuh Genting Desa Kalialang Kec. Kalibawang</t>
  </si>
  <si>
    <t>400.000.000,00</t>
  </si>
  <si>
    <t>386.045.000,00</t>
  </si>
  <si>
    <t>378.134.000,00</t>
  </si>
  <si>
    <t>CV. CATUR TUNGGAL</t>
  </si>
  <si>
    <t>Pengaspalan Jalan Karangrejo Desa Dempel Kec. Kalibawang</t>
  </si>
  <si>
    <t>386.276.000,00</t>
  </si>
  <si>
    <t>381.838.000,00</t>
  </si>
  <si>
    <t>Peningkatan Jalan Lipursari - Kemiriombo</t>
  </si>
  <si>
    <t>1.500.000.000,00</t>
  </si>
  <si>
    <t>1.442.582.000,00</t>
  </si>
  <si>
    <t>1.419.419.000,00</t>
  </si>
  <si>
    <t>79 sd 117</t>
  </si>
  <si>
    <t>Peningkatan Jalan Tlogo - Banyukembar Kecamatan Sukoharjo</t>
  </si>
  <si>
    <t>CV. PUTRA KEMBAR</t>
  </si>
  <si>
    <t>Rehabilitasi Jaringan Irigasi Aji Pagedangan</t>
  </si>
  <si>
    <t>Rehabilitasi Jaringan Irigasi Mungkung</t>
  </si>
  <si>
    <t>CV. SANGGA BUANA</t>
  </si>
  <si>
    <t>Rehabilitasi Jaringan Irigasi Pingit</t>
  </si>
  <si>
    <t>Implementasi RTBL</t>
  </si>
  <si>
    <t> 500.000.000,00</t>
  </si>
  <si>
    <t>BELANJA MODAL KONTRUKSI BANGUNAN/REHABILITASI GEDUNG (Pengadaan dan Pemasangan Sambungan Daya PLN, Genset dan Trafo</t>
  </si>
  <si>
    <t>CV. KARYA JAYA</t>
  </si>
  <si>
    <t>Pembangunan Gedung Setgab</t>
  </si>
  <si>
    <t>CV. PUTRA BRAHMAN JAYA</t>
  </si>
  <si>
    <t>Pembangunan Saluran Drainase Perkotaan Kabupaten Wonosobo</t>
  </si>
  <si>
    <t>PT. LIMA SARANA PARAMAMADYA</t>
  </si>
  <si>
    <t>Penyempurnaan dan pembangunan GOR Indor Kabupaten Wonosobo</t>
  </si>
  <si>
    <t>CV. BIMO LUKAR</t>
  </si>
  <si>
    <t>PENGADAAN PERALATAN TEMPAT UJI KOMPETENSI (TUK) SMK 1 WONOSOBO</t>
  </si>
  <si>
    <t>CV. EPSINDO RESWARA</t>
  </si>
  <si>
    <t>Kantor Perhubungan</t>
  </si>
  <si>
    <t>Penyusunan Sistem Informasi Manajemen Perlengkapan Jalan Raya (SIM PJR)</t>
  </si>
  <si>
    <t>CV. TRI DESAIN</t>
  </si>
  <si>
    <t>Pendataan Sarana Air Bersih di Kabupaten Wonosobo</t>
  </si>
  <si>
    <t>CV. INDONESIA MUDA</t>
  </si>
  <si>
    <t>Peningkatan Jalan Kauman - Winongsari Kecamatan Kaliwiro</t>
  </si>
  <si>
    <t>CV. TERATAI MAS</t>
  </si>
  <si>
    <t>Kecamatan Selomerto</t>
  </si>
  <si>
    <t>Pembangunan Lapangan</t>
  </si>
  <si>
    <t>CV. KARYA PRMA</t>
  </si>
  <si>
    <t>Pembangunan Taman Batas Kota di Kalianget</t>
  </si>
  <si>
    <t>CV. NANDA JAYA</t>
  </si>
  <si>
    <t>Upscaling Program P2KH</t>
  </si>
  <si>
    <t>CV. NUANSA ABADI</t>
  </si>
  <si>
    <t>Peningkatan Jalan Batursari - Purwojiwo - Krajan Desa Banyumudal Kecamatan Sapuran</t>
  </si>
  <si>
    <t>DED Black Spot Kelalulintasan Kabupaten Wonosobo</t>
  </si>
  <si>
    <t> 96.105.550,00</t>
  </si>
  <si>
    <t>Rehabilitasi Jaringan Irigasi Pingit (Lanjutan)</t>
  </si>
  <si>
    <t>PENATAAN KORIDOR JL. A. YANI WONOSOBO</t>
  </si>
  <si>
    <t>SPAM Desa Sumberejo</t>
  </si>
  <si>
    <t>CV. ADIL</t>
  </si>
  <si>
    <t>SPAM Desa Kalidadap</t>
  </si>
  <si>
    <t>Pembangunan Gedung Pelayanan Kesehatan Puskesmas Kertek II untuk Perawatan Penderita Penyakit Paru dan Jantung</t>
  </si>
  <si>
    <t>CV. SUMBER MITRA JAYA</t>
  </si>
  <si>
    <t>Konsultansi Pengawas Pembangunan Jalan Masuk, Pengadaan Jaringan Listrik dan Sarpras Pendukung Stadion Olahraga Kab. Wonosobo</t>
  </si>
  <si>
    <t>Pembangunan Gedung Rawat Inap Puskesmas Sukoharjo I</t>
  </si>
  <si>
    <t>CV. AURORA</t>
  </si>
  <si>
    <t>Pengembangan Pasar Selomerto</t>
  </si>
  <si>
    <t>CV. CITRA MANDIRI UTAMA</t>
  </si>
  <si>
    <t>SPAM Desa Kaliguwo</t>
  </si>
  <si>
    <t>CV. BIMA SAKTI</t>
  </si>
  <si>
    <t>Rehabilitasi Jaringan Irigasi Pedesaan Kabupaten Wonosobo</t>
  </si>
  <si>
    <t> 1.200.000.000,00</t>
  </si>
  <si>
    <t>Pengadaan meubelair pengganti SD</t>
  </si>
  <si>
    <t>Pengadaan meubelair SMP</t>
  </si>
  <si>
    <t>Peningkatan Jalan Wonokerto - Tlogo Kabupaten Wonosobo</t>
  </si>
  <si>
    <t>SPAM Desa Tanjunganom</t>
  </si>
  <si>
    <t>Pembuatan Pedestrian Koridor Jalan Perkotaan</t>
  </si>
  <si>
    <t>CV. BAHANA KARYA UTAMA</t>
  </si>
  <si>
    <t>Badan Perencanaan dan Pembangunan Daerah Kab. Wonosobo</t>
  </si>
  <si>
    <t>Penyusunan Peta LP2B Kabupaten Wonosobo</t>
  </si>
  <si>
    <t>CV. CITRA GAMA SAKTI</t>
  </si>
  <si>
    <t>Rehabilitasi Jaringan Irigasi Mangli</t>
  </si>
  <si>
    <t>Rehabilitasi Jaringan Irigasi Wonodri</t>
  </si>
  <si>
    <t> 220.000.000,00</t>
  </si>
  <si>
    <t>CV. CIPTA KARYA</t>
  </si>
  <si>
    <t>Rehabilitasi Jaringan Irigasi Blawong</t>
  </si>
  <si>
    <t> 1.237.500.000,00</t>
  </si>
  <si>
    <t>CV. BRAHMANJAYA</t>
  </si>
  <si>
    <t>CV. SENDIKO</t>
  </si>
  <si>
    <t>CV. KHARISMA INDONESIA</t>
  </si>
  <si>
    <t>CV. MANDALA BIMA PUTRA</t>
  </si>
  <si>
    <t>CV. BHUMI MITRA REJEKI</t>
  </si>
  <si>
    <t>CV. RADITYA PUTRA</t>
  </si>
  <si>
    <t>CV. PRASTIMIARSO</t>
  </si>
  <si>
    <t>UD. DANA ABADI</t>
  </si>
  <si>
    <t>PT. GRAFICINDO MEGAH UTAMA</t>
  </si>
  <si>
    <t>CV. EDUKATAMA NUSANTARA</t>
  </si>
  <si>
    <t>PT. PANJI GRAHA</t>
  </si>
  <si>
    <t>CV. ASTA BIMA</t>
  </si>
  <si>
    <t>CV. DUTA MANDIRI</t>
  </si>
  <si>
    <t>Belanjamodal Pengadaan Alat-Alat Kesehatan Untuk Perawatan Penderita Penyakit Paru Dan Jantung</t>
  </si>
  <si>
    <t>Pengadaan Peralatan Kesehatan Untuk Pelayanan Kesehatan Di Puskesmas Rawat Inap Dan Rawat Jalan</t>
  </si>
  <si>
    <t>Pengadaan Dan Pemasangan Zona Selamat Sekolah</t>
  </si>
  <si>
    <t>Pembangunan Sarana Dan Prasarana Sanitasi (Air Limbah)Di Lingkungan Kumuh Perkotaan</t>
  </si>
  <si>
    <t>Pengadaan Fleyer, Leaflet, Pamflet, Poster Pemilihan Bupati Dan Wakil Bupati Wonosobo Tahun 2015</t>
  </si>
  <si>
    <t>Pengadaan Alat Kedokteran Dan Kesehatan Rsud Krt Setjonegoro Kab Wonosobo ( Ban Keu )</t>
  </si>
  <si>
    <t>Pengadaan Alat-Alat Kesehatan</t>
  </si>
  <si>
    <t>Pengadaan Alat-Alat Kesehatan Untuk Pelayanan Paru Dan Jantung (Dbhcht)</t>
  </si>
  <si>
    <t>Pembangunan Bumi Perkemahan Pramuka</t>
  </si>
  <si>
    <t>Pengadaan Spanduk Dan Baliho Pasangan Calon Bupati Dan Wakil Bupati Tahun 2015</t>
  </si>
  <si>
    <t>Pengadaan Baliho, Spanduk, Umubul-Umbul Calon Bupati Dan Calon Wakil Bupati Tahun 2015</t>
  </si>
  <si>
    <t>Pengadaan Peralatan Laboratorium Sains Smk</t>
  </si>
  <si>
    <t>Pengadaan Peralatan Laboratorium Sains Sma</t>
  </si>
  <si>
    <t>Pembangunan Senderan Pengaman Rumah Dinas Dokter Di Kelurahan Kalianget</t>
  </si>
  <si>
    <t>Rehab Dan Penataan Masjid Jami' Wonosobo</t>
  </si>
  <si>
    <t>Rehabilitasi Di. Tandu Desa Pungangan Kecamatan Mojotengah</t>
  </si>
  <si>
    <t>KUNANTRIYAN UTAMA</t>
  </si>
  <si>
    <t>WARNA INDAH, CV</t>
  </si>
  <si>
    <t>PT. BINTANG MEGAH MEDICA</t>
  </si>
  <si>
    <t>CV. FREEDOM</t>
  </si>
  <si>
    <t>PT. CITRA MEDIA INTERAKTIF</t>
  </si>
  <si>
    <t>PAKET</t>
  </si>
  <si>
    <t>HPS</t>
  </si>
  <si>
    <t>Pengadaan Sarana Pembibitan Ternak</t>
  </si>
  <si>
    <t>Setwan</t>
  </si>
  <si>
    <t>Restorasi Kawasan gedung DPRD dan halaman parkir di sekretariat DPRD Kabupaten Wonosobo</t>
  </si>
  <si>
    <t>BPMPPT</t>
  </si>
  <si>
    <t>Penyusunan Study Penataan Lokasi Titik Reklame Jalan Provinsi di Kabupaten Wonosobo</t>
  </si>
  <si>
    <t>Satpol</t>
  </si>
  <si>
    <t>Pengadaan Pakaian LINMAS</t>
  </si>
  <si>
    <t>DSDABM</t>
  </si>
  <si>
    <t>Peningkatan Jalan Binangun Watumalang (Lanjutan)</t>
  </si>
  <si>
    <t>Peningkatan Jalan Ruas Rejosari - Sikatok</t>
  </si>
  <si>
    <t>Rehab Ruas Jalan Kasiran - Pacarmulyo Kab. Wonosobo</t>
  </si>
  <si>
    <t>Peningkatan Jalan PLN-Dieng Wetan Kecamatan Kejajar Kab. Wonosobo</t>
  </si>
  <si>
    <t>Peningkatan Jalan Rejosari-Sikatok (Perbatasan Kab. Temanggung) Kec. Kejajar Kab. Wonosobo</t>
  </si>
  <si>
    <t>Peningkatan Jalan Randusari - Batas Kabupaten Magelang Kec. Kepil Kab. Wonosobo</t>
  </si>
  <si>
    <t>DCKKP</t>
  </si>
  <si>
    <t>Restorasi masjid Al Mansur</t>
  </si>
  <si>
    <t>DIKBUDPORA</t>
  </si>
  <si>
    <t>Pembangunan Jalan Masuk, Pengadaan Jaringan Listrik Dan Sarpras Pendukung Stadion Olahraga Kab. Wonosobo</t>
  </si>
  <si>
    <t>DKK</t>
  </si>
  <si>
    <t>Rehab Puskesmas Mojotengah</t>
  </si>
  <si>
    <t>Pembangunan Sarana dan Prasarana Pasar</t>
  </si>
  <si>
    <t>PDAM</t>
  </si>
  <si>
    <t>Pengadaan Pressure Reducing Valves (PRV) Tahun Anggaran 2015</t>
  </si>
  <si>
    <t>RANGKUMAN</t>
  </si>
  <si>
    <t>Pengadaan Komputer mainframe / server</t>
  </si>
  <si>
    <t>Pengadaan Alat Peraga IPS SD</t>
  </si>
  <si>
    <t>PROSES PPBJ Mulai (tanggal)</t>
  </si>
  <si>
    <t>PROSES PPBJ Mulai (triwulan)</t>
  </si>
  <si>
    <t>PROSES PPBJ Selesai (tanggal)</t>
  </si>
  <si>
    <t>PROSES PPBJ Selesai (triwulan)</t>
  </si>
  <si>
    <t>PROSES PPBJ Peserta</t>
  </si>
  <si>
    <t>PROSES PPBJ Penawar</t>
  </si>
  <si>
    <t>PAGU ANGGARAN</t>
  </si>
  <si>
    <t>DCKTRK</t>
  </si>
  <si>
    <t>BKKBPPPA</t>
  </si>
  <si>
    <t>BAPPEDA</t>
  </si>
  <si>
    <t>BPS</t>
  </si>
  <si>
    <t>DPU</t>
  </si>
  <si>
    <t>Dipenda</t>
  </si>
  <si>
    <t>Pengadaan Tenaga Outsourcing PBB P2</t>
  </si>
  <si>
    <t>DPPKAD</t>
  </si>
  <si>
    <t>Dikpora</t>
  </si>
  <si>
    <t>Dikbudpora</t>
  </si>
  <si>
    <t>Dinas Peternakan dan Pertanian</t>
  </si>
  <si>
    <t>Kanadminduk</t>
  </si>
  <si>
    <t>Kanhub</t>
  </si>
  <si>
    <t>Kanindag</t>
  </si>
  <si>
    <t>Kec. Kepil</t>
  </si>
  <si>
    <t>Kec. Selomerto</t>
  </si>
  <si>
    <t>KPU</t>
  </si>
  <si>
    <t>RSUD</t>
  </si>
  <si>
    <t>Setda</t>
  </si>
  <si>
    <t>UNIT KERJA SHORT</t>
  </si>
  <si>
    <t>Pengadaan Peralatan Pendidikan Jasorkes SD</t>
  </si>
  <si>
    <t>UNIT KERJA LONG</t>
  </si>
  <si>
    <t>Pengadaan accessories Pelanggan Baru</t>
  </si>
  <si>
    <t>PENGADAAN BUKU REFERENSI SMA</t>
  </si>
  <si>
    <t>Row Labels</t>
  </si>
  <si>
    <t>Grand Total</t>
  </si>
  <si>
    <t>Pasar hewan wonolelo</t>
  </si>
  <si>
    <t>Pasar leksono</t>
  </si>
  <si>
    <t>Disnaktan</t>
  </si>
  <si>
    <t>UNSIQ</t>
  </si>
  <si>
    <t>TOTAL</t>
  </si>
  <si>
    <t>Revitalisasi Pasar Leksono</t>
  </si>
  <si>
    <t>CV. DIENG PERMAI</t>
  </si>
  <si>
    <t>Revitalisasi Pasar Hewan Wonolelo</t>
  </si>
  <si>
    <t>JUMLAH HPS</t>
  </si>
  <si>
    <t>JUMLAH PAKET</t>
  </si>
  <si>
    <t>SATU</t>
  </si>
  <si>
    <t>DUA</t>
  </si>
  <si>
    <t>TIGA</t>
  </si>
  <si>
    <t>EMPAT</t>
  </si>
  <si>
    <t>WAKTU PELAKSANAAN PPBJ TRIWULAN</t>
  </si>
  <si>
    <t>RATA2 PESERTA</t>
  </si>
  <si>
    <t>RATA2 PENAWAR</t>
  </si>
  <si>
    <t>RANGKUMAN HASIL PELAKSANAAN PEMILIHAN PENYEDIA BARANG/JASA</t>
  </si>
  <si>
    <t>TOTAL HARGA KONTRAK</t>
  </si>
  <si>
    <t>TOTAL SISA TENDER</t>
  </si>
  <si>
    <t>TAHUN 2016 YANG MENGHASILKAN PEMENANG LELANG</t>
  </si>
  <si>
    <t>KATEGORI</t>
  </si>
  <si>
    <t>ALASAN GAGAL LELANG</t>
  </si>
  <si>
    <t>Tidak ada peserta lelang yang mengajukan (upload) dokumen penawaran</t>
  </si>
  <si>
    <t>Tidak ada dokumen penawaran yang memenuhi persyaratan teknis</t>
  </si>
  <si>
    <t>Pengadaan Peralatan Praktik Siswa SMK (Keahlian Non Teknologi dan Rekayasa) DAK 2015</t>
  </si>
  <si>
    <t>Pengadaan Peralatan Praktik Siswa SMK (Keahlian Non Teknologi dan Rekayasa) DAK luncuran 2014</t>
  </si>
  <si>
    <t>Disnakkan</t>
  </si>
  <si>
    <t>Disdukcapil</t>
  </si>
  <si>
    <t>KANINDAG</t>
  </si>
  <si>
    <t>TAHUN 2015 YANG MENGHASILKAN PEMENANG LELANG</t>
  </si>
  <si>
    <t>TAHUN 2015 TIDAK MENGHASILKAN PEMENANG LELANG</t>
  </si>
  <si>
    <t>(All)</t>
  </si>
  <si>
    <t>Count of HPS</t>
  </si>
  <si>
    <t>Sum of HPS2</t>
  </si>
  <si>
    <t>Sum of HARGA KONTRAK</t>
  </si>
  <si>
    <t>Sum of SISA TENDER</t>
  </si>
  <si>
    <t>Saya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</si>
</sst>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&quot;£&quot;#,##0.00"/>
    <numFmt numFmtId="165" formatCode="dd\-mmmm\-yyyy\ h:mm"/>
  </numFmts>
  <fonts count="14" x14ac:knownFonts="1"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Tahoma"/>
      <family val="2"/>
    </font>
    <font>
      <b/>
      <sz val="11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rgb="FF000000"/>
      <name val="Calibri"/>
      <family val="2"/>
      <scheme val="minor"/>
    </font>
    <font>
      <sz val="15"/>
      <color theme="1"/>
      <name val="Calibri"/>
      <family val="2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EFBED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/>
      <top/>
      <bottom style="medium">
        <color rgb="FFD4CFBC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3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vertical="top" wrapText="1"/>
    </xf>
    <xf numFmtId="41" fontId="3" fillId="0" borderId="1" xfId="0" applyNumberFormat="1" applyFont="1" applyBorder="1" applyAlignment="1">
      <alignment vertical="top" wrapText="1"/>
    </xf>
    <xf numFmtId="0" fontId="3" fillId="0" borderId="0" xfId="0" applyFont="1" applyFill="1"/>
    <xf numFmtId="0" fontId="4" fillId="0" borderId="0" xfId="0" applyFont="1"/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/>
    </xf>
    <xf numFmtId="3" fontId="3" fillId="0" borderId="1" xfId="0" applyNumberFormat="1" applyFont="1" applyBorder="1" applyAlignment="1">
      <alignment vertical="top" wrapText="1"/>
    </xf>
    <xf numFmtId="3" fontId="3" fillId="0" borderId="1" xfId="0" applyNumberFormat="1" applyFont="1" applyBorder="1" applyAlignment="1">
      <alignment wrapText="1"/>
    </xf>
    <xf numFmtId="22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wrapText="1"/>
    </xf>
    <xf numFmtId="22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vertical="top" wrapText="1"/>
    </xf>
    <xf numFmtId="4" fontId="3" fillId="0" borderId="2" xfId="0" applyNumberFormat="1" applyFont="1" applyBorder="1" applyAlignment="1">
      <alignment vertical="top"/>
    </xf>
    <xf numFmtId="4" fontId="5" fillId="0" borderId="1" xfId="0" applyNumberFormat="1" applyFont="1" applyBorder="1" applyAlignment="1">
      <alignment vertical="top" wrapText="1"/>
    </xf>
    <xf numFmtId="22" fontId="5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0" fontId="3" fillId="0" borderId="6" xfId="0" applyFont="1" applyBorder="1" applyAlignment="1">
      <alignment horizontal="center" wrapText="1"/>
    </xf>
    <xf numFmtId="2" fontId="3" fillId="0" borderId="7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/>
    </xf>
    <xf numFmtId="2" fontId="4" fillId="0" borderId="7" xfId="0" applyNumberFormat="1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2" fontId="3" fillId="0" borderId="9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20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 wrapText="1"/>
    </xf>
    <xf numFmtId="22" fontId="3" fillId="0" borderId="20" xfId="0" applyNumberFormat="1" applyFont="1" applyBorder="1" applyAlignment="1">
      <alignment vertical="top" wrapText="1"/>
    </xf>
    <xf numFmtId="3" fontId="3" fillId="0" borderId="20" xfId="0" applyNumberFormat="1" applyFont="1" applyBorder="1" applyAlignment="1">
      <alignment vertical="top" wrapText="1"/>
    </xf>
    <xf numFmtId="4" fontId="3" fillId="0" borderId="20" xfId="0" applyNumberFormat="1" applyFont="1" applyBorder="1" applyAlignment="1">
      <alignment vertical="top" wrapText="1"/>
    </xf>
    <xf numFmtId="41" fontId="3" fillId="0" borderId="20" xfId="0" applyNumberFormat="1" applyFont="1" applyBorder="1" applyAlignment="1">
      <alignment vertical="top" wrapText="1"/>
    </xf>
    <xf numFmtId="2" fontId="3" fillId="0" borderId="21" xfId="0" applyNumberFormat="1" applyFont="1" applyBorder="1" applyAlignment="1">
      <alignment horizontal="center" vertical="top"/>
    </xf>
    <xf numFmtId="3" fontId="2" fillId="0" borderId="1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1" xfId="0" applyFont="1" applyBorder="1" applyAlignment="1">
      <alignment vertical="top"/>
    </xf>
    <xf numFmtId="0" fontId="5" fillId="0" borderId="22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22" fontId="5" fillId="0" borderId="22" xfId="0" applyNumberFormat="1" applyFont="1" applyBorder="1" applyAlignment="1">
      <alignment vertical="top" wrapText="1"/>
    </xf>
    <xf numFmtId="3" fontId="3" fillId="0" borderId="22" xfId="0" applyNumberFormat="1" applyFont="1" applyBorder="1" applyAlignment="1">
      <alignment vertical="top" wrapText="1"/>
    </xf>
    <xf numFmtId="4" fontId="5" fillId="0" borderId="22" xfId="0" applyNumberFormat="1" applyFont="1" applyBorder="1" applyAlignment="1">
      <alignment vertical="top" wrapText="1"/>
    </xf>
    <xf numFmtId="4" fontId="3" fillId="0" borderId="22" xfId="0" applyNumberFormat="1" applyFont="1" applyBorder="1" applyAlignment="1">
      <alignment vertical="top" wrapText="1"/>
    </xf>
    <xf numFmtId="41" fontId="3" fillId="0" borderId="22" xfId="0" applyNumberFormat="1" applyFont="1" applyBorder="1" applyAlignment="1">
      <alignment vertical="top" wrapText="1"/>
    </xf>
    <xf numFmtId="2" fontId="3" fillId="0" borderId="23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43" fontId="0" fillId="0" borderId="0" xfId="0" applyNumberFormat="1" applyAlignment="1">
      <alignment vertical="top" wrapText="1"/>
    </xf>
    <xf numFmtId="0" fontId="0" fillId="0" borderId="29" xfId="0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top"/>
    </xf>
    <xf numFmtId="0" fontId="3" fillId="0" borderId="32" xfId="0" applyFont="1" applyBorder="1" applyAlignment="1">
      <alignment horizontal="left" vertical="top" wrapText="1"/>
    </xf>
    <xf numFmtId="0" fontId="3" fillId="0" borderId="33" xfId="0" applyFont="1" applyBorder="1" applyAlignment="1">
      <alignment vertical="top" wrapText="1"/>
    </xf>
    <xf numFmtId="0" fontId="3" fillId="0" borderId="33" xfId="0" applyFont="1" applyBorder="1" applyAlignment="1">
      <alignment horizontal="center" vertical="top" wrapText="1"/>
    </xf>
    <xf numFmtId="22" fontId="3" fillId="0" borderId="33" xfId="0" applyNumberFormat="1" applyFont="1" applyBorder="1" applyAlignment="1">
      <alignment vertical="top" wrapText="1"/>
    </xf>
    <xf numFmtId="3" fontId="3" fillId="0" borderId="33" xfId="0" applyNumberFormat="1" applyFont="1" applyBorder="1" applyAlignment="1">
      <alignment vertical="top" wrapText="1"/>
    </xf>
    <xf numFmtId="41" fontId="3" fillId="0" borderId="33" xfId="0" applyNumberFormat="1" applyFont="1" applyBorder="1" applyAlignment="1">
      <alignment vertical="top"/>
    </xf>
    <xf numFmtId="41" fontId="3" fillId="2" borderId="33" xfId="0" applyNumberFormat="1" applyFont="1" applyFill="1" applyBorder="1" applyAlignment="1">
      <alignment vertical="top"/>
    </xf>
    <xf numFmtId="41" fontId="3" fillId="0" borderId="33" xfId="0" applyNumberFormat="1" applyFont="1" applyBorder="1" applyAlignment="1">
      <alignment vertical="top" wrapText="1"/>
    </xf>
    <xf numFmtId="43" fontId="3" fillId="3" borderId="34" xfId="0" applyNumberFormat="1" applyFont="1" applyFill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/>
    </xf>
    <xf numFmtId="41" fontId="3" fillId="0" borderId="1" xfId="0" applyNumberFormat="1" applyFont="1" applyBorder="1" applyAlignment="1">
      <alignment vertical="top"/>
    </xf>
    <xf numFmtId="41" fontId="3" fillId="2" borderId="1" xfId="0" applyNumberFormat="1" applyFont="1" applyFill="1" applyBorder="1" applyAlignment="1">
      <alignment vertical="top"/>
    </xf>
    <xf numFmtId="43" fontId="3" fillId="3" borderId="36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43" fontId="3" fillId="0" borderId="36" xfId="0" applyNumberFormat="1" applyFont="1" applyBorder="1" applyAlignment="1">
      <alignment horizontal="center" vertical="top" wrapText="1"/>
    </xf>
    <xf numFmtId="4" fontId="0" fillId="0" borderId="0" xfId="0" applyNumberFormat="1" applyAlignment="1">
      <alignment vertical="top"/>
    </xf>
    <xf numFmtId="4" fontId="0" fillId="2" borderId="0" xfId="0" applyNumberFormat="1" applyFill="1" applyAlignment="1">
      <alignment vertical="top"/>
    </xf>
    <xf numFmtId="0" fontId="3" fillId="0" borderId="1" xfId="0" applyFont="1" applyBorder="1" applyAlignment="1">
      <alignment horizontal="center" vertical="top"/>
    </xf>
    <xf numFmtId="4" fontId="3" fillId="2" borderId="0" xfId="0" applyNumberFormat="1" applyFont="1" applyFill="1" applyAlignment="1">
      <alignment vertical="top"/>
    </xf>
    <xf numFmtId="43" fontId="3" fillId="3" borderId="37" xfId="0" applyNumberFormat="1" applyFont="1" applyFill="1" applyBorder="1" applyAlignment="1">
      <alignment vertical="top" wrapText="1"/>
    </xf>
    <xf numFmtId="0" fontId="3" fillId="0" borderId="38" xfId="0" applyFont="1" applyBorder="1" applyAlignment="1">
      <alignment vertical="top"/>
    </xf>
    <xf numFmtId="4" fontId="3" fillId="0" borderId="0" xfId="0" applyNumberFormat="1" applyFont="1" applyAlignment="1">
      <alignment vertical="top"/>
    </xf>
    <xf numFmtId="0" fontId="3" fillId="0" borderId="1" xfId="0" applyFont="1" applyFill="1" applyBorder="1" applyAlignment="1">
      <alignment vertical="top" wrapText="1"/>
    </xf>
    <xf numFmtId="22" fontId="3" fillId="0" borderId="1" xfId="0" applyNumberFormat="1" applyFont="1" applyFill="1" applyBorder="1" applyAlignment="1">
      <alignment vertical="top" wrapText="1"/>
    </xf>
    <xf numFmtId="41" fontId="3" fillId="0" borderId="1" xfId="0" applyNumberFormat="1" applyFont="1" applyFill="1" applyBorder="1" applyAlignment="1">
      <alignment vertical="top"/>
    </xf>
    <xf numFmtId="43" fontId="3" fillId="0" borderId="36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4" fontId="3" fillId="0" borderId="0" xfId="0" applyNumberFormat="1" applyFont="1" applyFill="1" applyAlignment="1">
      <alignment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22" fontId="4" fillId="0" borderId="1" xfId="0" applyNumberFormat="1" applyFont="1" applyBorder="1" applyAlignment="1">
      <alignment vertical="top" wrapText="1"/>
    </xf>
    <xf numFmtId="41" fontId="4" fillId="0" borderId="1" xfId="0" applyNumberFormat="1" applyFont="1" applyBorder="1" applyAlignment="1">
      <alignment vertical="top"/>
    </xf>
    <xf numFmtId="43" fontId="4" fillId="0" borderId="36" xfId="0" applyNumberFormat="1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41" fontId="3" fillId="0" borderId="2" xfId="0" applyNumberFormat="1" applyFont="1" applyBorder="1" applyAlignment="1">
      <alignment vertical="top"/>
    </xf>
    <xf numFmtId="43" fontId="3" fillId="0" borderId="39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40" xfId="0" applyFont="1" applyBorder="1" applyAlignment="1">
      <alignment horizontal="center" vertical="top"/>
    </xf>
    <xf numFmtId="0" fontId="2" fillId="0" borderId="41" xfId="0" applyFont="1" applyBorder="1" applyAlignment="1">
      <alignment horizontal="center" vertical="top"/>
    </xf>
    <xf numFmtId="0" fontId="2" fillId="0" borderId="41" xfId="0" applyFont="1" applyFill="1" applyBorder="1" applyAlignment="1">
      <alignment horizontal="center" vertical="top"/>
    </xf>
    <xf numFmtId="3" fontId="2" fillId="0" borderId="41" xfId="0" applyNumberFormat="1" applyFont="1" applyFill="1" applyBorder="1" applyAlignment="1">
      <alignment horizontal="center" vertical="top"/>
    </xf>
    <xf numFmtId="41" fontId="2" fillId="0" borderId="41" xfId="0" applyNumberFormat="1" applyFont="1" applyBorder="1" applyAlignment="1">
      <alignment horizontal="center" vertical="top"/>
    </xf>
    <xf numFmtId="43" fontId="2" fillId="0" borderId="42" xfId="0" applyNumberFormat="1" applyFont="1" applyBorder="1" applyAlignment="1">
      <alignment horizontal="center" vertical="top" wrapText="1"/>
    </xf>
    <xf numFmtId="0" fontId="3" fillId="0" borderId="33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22" fontId="6" fillId="0" borderId="0" xfId="0" applyNumberFormat="1" applyFont="1" applyAlignment="1">
      <alignment horizontal="left"/>
    </xf>
    <xf numFmtId="0" fontId="6" fillId="0" borderId="0" xfId="0" applyFont="1"/>
    <xf numFmtId="0" fontId="5" fillId="0" borderId="0" xfId="0" applyFont="1"/>
    <xf numFmtId="164" fontId="6" fillId="0" borderId="0" xfId="0" applyNumberFormat="1" applyFont="1"/>
    <xf numFmtId="2" fontId="3" fillId="0" borderId="34" xfId="0" applyNumberFormat="1" applyFont="1" applyBorder="1" applyAlignment="1">
      <alignment horizontal="center" vertical="top"/>
    </xf>
    <xf numFmtId="0" fontId="3" fillId="0" borderId="35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 applyAlignment="1">
      <alignment vertical="top" wrapText="1"/>
    </xf>
    <xf numFmtId="0" fontId="7" fillId="0" borderId="0" xfId="0" applyFont="1"/>
    <xf numFmtId="2" fontId="3" fillId="0" borderId="36" xfId="0" applyNumberFormat="1" applyFont="1" applyBorder="1" applyAlignment="1">
      <alignment horizontal="center" vertical="top"/>
    </xf>
    <xf numFmtId="0" fontId="6" fillId="0" borderId="0" xfId="0" applyFont="1" applyAlignment="1">
      <alignment wrapText="1"/>
    </xf>
    <xf numFmtId="15" fontId="6" fillId="0" borderId="0" xfId="0" applyNumberFormat="1" applyFont="1" applyAlignment="1">
      <alignment horizontal="left"/>
    </xf>
    <xf numFmtId="22" fontId="8" fillId="0" borderId="0" xfId="0" applyNumberFormat="1" applyFont="1"/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justify"/>
    </xf>
    <xf numFmtId="0" fontId="8" fillId="4" borderId="43" xfId="0" applyFont="1" applyFill="1" applyBorder="1" applyAlignment="1">
      <alignment horizontal="center"/>
    </xf>
    <xf numFmtId="2" fontId="3" fillId="0" borderId="36" xfId="0" applyNumberFormat="1" applyFont="1" applyFill="1" applyBorder="1" applyAlignment="1">
      <alignment horizontal="center" vertical="top"/>
    </xf>
    <xf numFmtId="2" fontId="4" fillId="0" borderId="36" xfId="0" applyNumberFormat="1" applyFont="1" applyBorder="1" applyAlignment="1">
      <alignment horizontal="center" vertical="top"/>
    </xf>
    <xf numFmtId="0" fontId="3" fillId="0" borderId="44" xfId="0" applyFont="1" applyBorder="1" applyAlignment="1">
      <alignment horizontal="center" vertical="top"/>
    </xf>
    <xf numFmtId="2" fontId="3" fillId="0" borderId="39" xfId="0" applyNumberFormat="1" applyFont="1" applyBorder="1" applyAlignment="1">
      <alignment horizontal="center" vertical="top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41" fontId="2" fillId="0" borderId="41" xfId="0" applyNumberFormat="1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1" fillId="0" borderId="0" xfId="0" applyFont="1"/>
    <xf numFmtId="0" fontId="3" fillId="0" borderId="33" xfId="0" applyFont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22" fontId="3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41" fontId="3" fillId="0" borderId="1" xfId="0" applyNumberFormat="1" applyFont="1" applyBorder="1" applyAlignment="1">
      <alignment vertical="center"/>
    </xf>
    <xf numFmtId="41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36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right" vertical="top" wrapText="1"/>
    </xf>
    <xf numFmtId="0" fontId="0" fillId="0" borderId="1" xfId="0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 wrapText="1"/>
    </xf>
    <xf numFmtId="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top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top" wrapText="1"/>
    </xf>
    <xf numFmtId="0" fontId="0" fillId="0" borderId="6" xfId="0" applyBorder="1" applyAlignment="1">
      <alignment horizontal="right" vertical="center" wrapText="1"/>
    </xf>
    <xf numFmtId="0" fontId="3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wrapText="1"/>
    </xf>
    <xf numFmtId="0" fontId="3" fillId="0" borderId="45" xfId="0" applyFont="1" applyBorder="1" applyAlignment="1">
      <alignment horizontal="right" vertical="top" wrapText="1"/>
    </xf>
    <xf numFmtId="3" fontId="3" fillId="0" borderId="1" xfId="0" applyNumberFormat="1" applyFont="1" applyBorder="1" applyAlignment="1">
      <alignment horizontal="right" vertical="top" wrapText="1"/>
    </xf>
    <xf numFmtId="3" fontId="3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3" fillId="0" borderId="2" xfId="0" applyFont="1" applyBorder="1" applyAlignment="1">
      <alignment horizontal="center"/>
    </xf>
    <xf numFmtId="4" fontId="0" fillId="0" borderId="0" xfId="0" applyNumberFormat="1"/>
    <xf numFmtId="3" fontId="5" fillId="0" borderId="1" xfId="0" applyNumberFormat="1" applyFont="1" applyBorder="1" applyAlignment="1">
      <alignment vertical="top" wrapText="1"/>
    </xf>
    <xf numFmtId="3" fontId="5" fillId="0" borderId="1" xfId="0" applyNumberFormat="1" applyFont="1" applyBorder="1" applyAlignment="1">
      <alignment wrapText="1"/>
    </xf>
    <xf numFmtId="3" fontId="5" fillId="0" borderId="22" xfId="0" applyNumberFormat="1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5" fillId="0" borderId="22" xfId="0" applyFont="1" applyBorder="1" applyAlignment="1">
      <alignment vertical="top"/>
    </xf>
    <xf numFmtId="0" fontId="3" fillId="0" borderId="49" xfId="0" applyFont="1" applyBorder="1" applyAlignment="1">
      <alignment horizontal="center" vertical="top"/>
    </xf>
    <xf numFmtId="0" fontId="3" fillId="0" borderId="50" xfId="0" applyFont="1" applyBorder="1" applyAlignment="1">
      <alignment horizontal="center" vertical="top"/>
    </xf>
    <xf numFmtId="0" fontId="3" fillId="0" borderId="50" xfId="0" applyFont="1" applyBorder="1" applyAlignment="1">
      <alignment vertical="top" wrapText="1"/>
    </xf>
    <xf numFmtId="4" fontId="3" fillId="0" borderId="50" xfId="0" applyNumberFormat="1" applyFont="1" applyBorder="1" applyAlignment="1">
      <alignment vertical="top"/>
    </xf>
    <xf numFmtId="2" fontId="3" fillId="0" borderId="51" xfId="0" applyNumberFormat="1" applyFont="1" applyBorder="1" applyAlignment="1">
      <alignment horizontal="center" vertical="top"/>
    </xf>
    <xf numFmtId="0" fontId="2" fillId="0" borderId="5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3" fontId="2" fillId="0" borderId="29" xfId="0" applyNumberFormat="1" applyFont="1" applyFill="1" applyBorder="1" applyAlignment="1">
      <alignment horizontal="right" vertical="center"/>
    </xf>
    <xf numFmtId="4" fontId="2" fillId="0" borderId="29" xfId="0" applyNumberFormat="1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0" fillId="0" borderId="22" xfId="0" applyBorder="1" applyAlignment="1">
      <alignment horizontal="lef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17" xfId="0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textRotation="90" wrapText="1"/>
    </xf>
    <xf numFmtId="0" fontId="0" fillId="0" borderId="6" xfId="0" applyBorder="1" applyAlignment="1">
      <alignment horizontal="left" vertical="center"/>
    </xf>
    <xf numFmtId="3" fontId="0" fillId="0" borderId="1" xfId="0" applyNumberFormat="1" applyBorder="1"/>
    <xf numFmtId="0" fontId="5" fillId="0" borderId="6" xfId="0" applyFont="1" applyBorder="1" applyAlignment="1">
      <alignment vertical="top"/>
    </xf>
    <xf numFmtId="0" fontId="0" fillId="0" borderId="6" xfId="0" applyBorder="1" applyAlignment="1">
      <alignment horizontal="left" vertical="top"/>
    </xf>
    <xf numFmtId="0" fontId="0" fillId="0" borderId="46" xfId="0" applyBorder="1" applyAlignment="1">
      <alignment horizontal="left" vertical="center"/>
    </xf>
    <xf numFmtId="3" fontId="0" fillId="0" borderId="47" xfId="0" applyNumberFormat="1" applyBorder="1"/>
    <xf numFmtId="0" fontId="0" fillId="0" borderId="17" xfId="0" applyBorder="1" applyAlignment="1">
      <alignment horizontal="center" vertical="center"/>
    </xf>
    <xf numFmtId="0" fontId="5" fillId="0" borderId="45" xfId="0" applyFont="1" applyBorder="1" applyAlignment="1">
      <alignment vertical="top"/>
    </xf>
    <xf numFmtId="3" fontId="0" fillId="0" borderId="22" xfId="0" applyNumberFormat="1" applyBorder="1"/>
    <xf numFmtId="3" fontId="0" fillId="0" borderId="29" xfId="0" applyNumberFormat="1" applyBorder="1"/>
    <xf numFmtId="0" fontId="5" fillId="0" borderId="52" xfId="0" applyFont="1" applyBorder="1" applyAlignment="1">
      <alignment horizontal="right"/>
    </xf>
    <xf numFmtId="3" fontId="0" fillId="0" borderId="55" xfId="0" applyNumberFormat="1" applyBorder="1"/>
    <xf numFmtId="3" fontId="0" fillId="0" borderId="37" xfId="0" applyNumberFormat="1" applyBorder="1"/>
    <xf numFmtId="3" fontId="0" fillId="0" borderId="56" xfId="0" applyNumberFormat="1" applyBorder="1"/>
    <xf numFmtId="0" fontId="0" fillId="0" borderId="17" xfId="0" applyFill="1" applyBorder="1" applyAlignment="1">
      <alignment horizontal="center" vertical="center" wrapText="1"/>
    </xf>
    <xf numFmtId="0" fontId="0" fillId="0" borderId="20" xfId="0" applyBorder="1"/>
    <xf numFmtId="0" fontId="0" fillId="0" borderId="5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textRotation="90"/>
    </xf>
    <xf numFmtId="0" fontId="0" fillId="0" borderId="18" xfId="0" applyBorder="1" applyAlignment="1">
      <alignment horizontal="center" vertical="center" textRotation="90" wrapText="1"/>
    </xf>
    <xf numFmtId="3" fontId="0" fillId="0" borderId="57" xfId="0" applyNumberFormat="1" applyBorder="1"/>
    <xf numFmtId="0" fontId="0" fillId="0" borderId="50" xfId="0" applyBorder="1"/>
    <xf numFmtId="0" fontId="0" fillId="0" borderId="29" xfId="0" applyBorder="1"/>
    <xf numFmtId="0" fontId="0" fillId="0" borderId="53" xfId="0" applyBorder="1"/>
    <xf numFmtId="0" fontId="0" fillId="0" borderId="20" xfId="0" applyBorder="1" applyAlignment="1"/>
    <xf numFmtId="0" fontId="0" fillId="0" borderId="21" xfId="0" applyBorder="1" applyAlignment="1"/>
    <xf numFmtId="0" fontId="0" fillId="0" borderId="1" xfId="0" applyBorder="1" applyAlignment="1"/>
    <xf numFmtId="0" fontId="0" fillId="0" borderId="7" xfId="0" applyBorder="1" applyAlignment="1"/>
    <xf numFmtId="0" fontId="0" fillId="0" borderId="50" xfId="0" applyBorder="1" applyAlignment="1"/>
    <xf numFmtId="0" fontId="0" fillId="0" borderId="51" xfId="0" applyBorder="1" applyAlignment="1"/>
    <xf numFmtId="0" fontId="13" fillId="0" borderId="0" xfId="0" applyFont="1" applyAlignment="1">
      <alignment horizontal="center"/>
    </xf>
    <xf numFmtId="0" fontId="0" fillId="0" borderId="54" xfId="0" applyBorder="1" applyAlignment="1">
      <alignment horizontal="center" vertical="center" textRotation="90" wrapText="1"/>
    </xf>
    <xf numFmtId="0" fontId="0" fillId="0" borderId="58" xfId="0" applyBorder="1" applyAlignment="1"/>
    <xf numFmtId="0" fontId="0" fillId="0" borderId="37" xfId="0" applyBorder="1" applyAlignment="1"/>
    <xf numFmtId="0" fontId="0" fillId="0" borderId="57" xfId="0" applyBorder="1" applyAlignment="1"/>
    <xf numFmtId="0" fontId="0" fillId="0" borderId="56" xfId="0" applyBorder="1"/>
    <xf numFmtId="0" fontId="0" fillId="0" borderId="9" xfId="0" applyBorder="1"/>
    <xf numFmtId="0" fontId="0" fillId="0" borderId="47" xfId="0" applyBorder="1"/>
    <xf numFmtId="0" fontId="0" fillId="0" borderId="48" xfId="0" applyBorder="1"/>
    <xf numFmtId="3" fontId="0" fillId="0" borderId="48" xfId="0" applyNumberFormat="1" applyBorder="1"/>
    <xf numFmtId="3" fontId="0" fillId="0" borderId="7" xfId="0" applyNumberFormat="1" applyBorder="1"/>
    <xf numFmtId="3" fontId="0" fillId="0" borderId="50" xfId="0" applyNumberFormat="1" applyBorder="1"/>
    <xf numFmtId="3" fontId="0" fillId="0" borderId="51" xfId="0" applyNumberFormat="1" applyBorder="1"/>
    <xf numFmtId="3" fontId="0" fillId="0" borderId="53" xfId="0" applyNumberFormat="1" applyBorder="1"/>
    <xf numFmtId="0" fontId="3" fillId="0" borderId="47" xfId="0" applyFont="1" applyBorder="1" applyAlignment="1">
      <alignment vertical="top"/>
    </xf>
    <xf numFmtId="0" fontId="3" fillId="0" borderId="47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3" fillId="0" borderId="46" xfId="0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0" fontId="3" fillId="0" borderId="7" xfId="0" applyFont="1" applyFill="1" applyBorder="1" applyAlignment="1">
      <alignment wrapText="1"/>
    </xf>
    <xf numFmtId="0" fontId="0" fillId="0" borderId="7" xfId="0" applyBorder="1" applyAlignment="1">
      <alignment wrapText="1"/>
    </xf>
    <xf numFmtId="4" fontId="0" fillId="0" borderId="1" xfId="0" applyNumberFormat="1" applyBorder="1"/>
    <xf numFmtId="4" fontId="0" fillId="0" borderId="2" xfId="0" applyNumberFormat="1" applyBorder="1"/>
    <xf numFmtId="4" fontId="3" fillId="0" borderId="47" xfId="0" applyNumberFormat="1" applyFont="1" applyBorder="1" applyAlignment="1">
      <alignment vertical="top"/>
    </xf>
    <xf numFmtId="0" fontId="3" fillId="0" borderId="48" xfId="0" applyFont="1" applyFill="1" applyBorder="1" applyAlignment="1">
      <alignment wrapText="1"/>
    </xf>
    <xf numFmtId="0" fontId="3" fillId="0" borderId="8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0" fillId="0" borderId="9" xfId="0" applyBorder="1" applyAlignment="1">
      <alignment wrapText="1"/>
    </xf>
    <xf numFmtId="0" fontId="0" fillId="0" borderId="46" xfId="0" applyBorder="1"/>
    <xf numFmtId="0" fontId="2" fillId="0" borderId="47" xfId="0" applyFont="1" applyBorder="1" applyAlignment="1">
      <alignment horizontal="right"/>
    </xf>
    <xf numFmtId="0" fontId="0" fillId="0" borderId="47" xfId="0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4" fontId="3" fillId="0" borderId="11" xfId="0" applyNumberFormat="1" applyFont="1" applyBorder="1"/>
    <xf numFmtId="0" fontId="0" fillId="0" borderId="12" xfId="0" applyBorder="1"/>
    <xf numFmtId="0" fontId="13" fillId="0" borderId="0" xfId="0" applyFont="1" applyAlignment="1"/>
    <xf numFmtId="0" fontId="0" fillId="5" borderId="1" xfId="0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wrapText="1"/>
    </xf>
    <xf numFmtId="0" fontId="5" fillId="5" borderId="1" xfId="0" applyFont="1" applyFill="1" applyBorder="1" applyAlignment="1">
      <alignment vertical="top" wrapText="1"/>
    </xf>
    <xf numFmtId="0" fontId="5" fillId="5" borderId="22" xfId="0" applyFont="1" applyFill="1" applyBorder="1" applyAlignment="1">
      <alignment vertical="top" wrapText="1"/>
    </xf>
    <xf numFmtId="3" fontId="0" fillId="0" borderId="0" xfId="0" applyNumberFormat="1"/>
    <xf numFmtId="165" fontId="3" fillId="0" borderId="1" xfId="0" applyNumberFormat="1" applyFont="1" applyBorder="1" applyAlignment="1">
      <alignment vertical="top" wrapText="1"/>
    </xf>
    <xf numFmtId="165" fontId="5" fillId="0" borderId="1" xfId="0" applyNumberFormat="1" applyFont="1" applyBorder="1" applyAlignment="1">
      <alignment vertical="top" wrapText="1"/>
    </xf>
    <xf numFmtId="165" fontId="5" fillId="0" borderId="1" xfId="0" applyNumberFormat="1" applyFont="1" applyBorder="1" applyAlignment="1">
      <alignment wrapText="1"/>
    </xf>
    <xf numFmtId="165" fontId="5" fillId="0" borderId="22" xfId="0" applyNumberFormat="1" applyFont="1" applyBorder="1" applyAlignment="1">
      <alignment vertical="top" wrapText="1"/>
    </xf>
    <xf numFmtId="165" fontId="0" fillId="0" borderId="0" xfId="0" applyNumberFormat="1" applyAlignment="1">
      <alignment horizontal="left"/>
    </xf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43" fontId="0" fillId="0" borderId="26" xfId="0" applyNumberFormat="1" applyBorder="1" applyAlignment="1">
      <alignment horizontal="center" vertical="center" wrapText="1"/>
    </xf>
    <xf numFmtId="43" fontId="0" fillId="0" borderId="30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0" fillId="0" borderId="2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textRotation="90" wrapText="1"/>
    </xf>
    <xf numFmtId="0" fontId="0" fillId="0" borderId="28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textRotation="90" wrapText="1"/>
    </xf>
    <xf numFmtId="0" fontId="0" fillId="0" borderId="17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numFmt numFmtId="165" formatCode="dd\-mmmm\-yyyy\ h:mm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sus_Pc" refreshedDate="42415.248370023146" createdVersion="5" refreshedVersion="4" minRefreshableVersion="3" recordCount="199">
  <cacheSource type="worksheet">
    <worksheetSource ref="B5:P204" sheet="Gabung"/>
  </cacheSource>
  <cacheFields count="15">
    <cacheField name="NO" numFmtId="0">
      <sharedItems containsString="0" containsBlank="1" containsNumber="1" containsInteger="1" minValue="1" maxValue="196"/>
    </cacheField>
    <cacheField name="UNIT KERJA LONG" numFmtId="0">
      <sharedItems containsBlank="1"/>
    </cacheField>
    <cacheField name="UNIT KERJA SHORT" numFmtId="0">
      <sharedItems containsBlank="1" count="24">
        <m/>
        <s v="Dikbudpora"/>
        <s v="Disnaktan"/>
        <s v="PDAM"/>
        <s v="Dipenda"/>
        <s v="DSDABM"/>
        <s v="Kanadminduk"/>
        <s v="KPU"/>
        <s v="Setda"/>
        <s v="Kec. Kepil"/>
        <s v="DKK"/>
        <s v="Kanhub"/>
        <s v="DCKTRK"/>
        <s v="RSUD"/>
        <s v="Kec. Selomerto"/>
        <s v="Kanindag"/>
        <s v="BAPPEDA"/>
        <s v="BKKBPPPA"/>
        <s v="BPS"/>
        <s v="DPU"/>
        <s v="UNSIQ"/>
        <s v="Dikpora"/>
        <s v="DPPKAD"/>
        <s v="Dinaktan" u="1"/>
      </sharedItems>
    </cacheField>
    <cacheField name="NAMA PAKET" numFmtId="0">
      <sharedItems containsBlank="1" count="197">
        <m/>
        <s v="Pengadaan Komputer dan Jaringannya"/>
        <s v="Pengadaan Alat Labatorium Bahasa SMP"/>
        <s v="Pengadaan Peralatan Pendidikan Jasorkes SD"/>
        <s v="Pengadaan Fasilitasi Bantuan Kepada Petani Jahe (Pengadaan Benih Jahe)"/>
        <s v="Pengadaan Meter Air Induk Tahun Anggaran 2015"/>
        <s v="Pengadaan Alat Peraga Pendidikan untuk Siswa SD"/>
        <s v="Pengadaan Buku Referensi untuk Siswa SD"/>
        <s v="Pengadan Buku Perpustakaan SMP"/>
        <s v="Pengadaan Peralatan Pendidikan IPA SD"/>
        <s v="Pengadaan Peralatan Pendidikan Matematika SD"/>
        <s v="Pengadaan Peralatan Pendidikan Bahasa"/>
        <s v="Pengaspalan Terminal Sawangan Kab. Wonosobo"/>
        <s v="Rehab Ruas Jalan Pagude - Wonosari Kec. Wonosobo Kab. Wonosobo"/>
        <s v="Rehab Ruas Jalan dalam kota Wonosobo (Muntang, Bismo, R. Soemendro) Kab. Wonosobo"/>
        <s v="Peningkatan Jalan Ruas Jalan Lingkar Selatan (Peningkatan Jalan Jogoyitnan - Kalierang)"/>
        <s v="Pengadaan Blangko Dan Formulir Pendaftaran Penduduk Dan Pencatatan Sipil"/>
        <s v="Peningkatan Jalan Sempol -Wonosroyo (Pengalihan Jembatan Putus)"/>
        <s v="Pengadaan Buku Ilmu Pengetahuan Umum/Referensi SMK"/>
        <s v="Pengadaan Alat-Alat Laboratorium Sekolah"/>
        <s v="Peningkatan Jalan Candiyasan-Keseneng Kecamatan Kretek Kab. Wonosobo"/>
        <s v="Peningkatan Jalan Reco Kertek - Butuh Kalikajar"/>
        <s v="Peningkatan Jalan Selomerto - Kertek"/>
        <s v="Pengadaan Pencetakan dan Pelipatan Surat Suara Pemilihan Bupati dan Wakil Bupati 2015"/>
        <s v="Pengadaan Alat Laboratorium IPA SMP (Paket Dasar)"/>
        <s v="Peningkatan Jalan Kembaran - Bowongso Kecamatan Kalikajar"/>
        <s v="Pelaksanaan Penataan Lingkungan Pendopo Kabupaten"/>
        <s v="Aspal Jalan Tegalgot - Beran (Batuan Keuangan Kepada Kabupaten/Kota)"/>
        <s v="Aspal Jalan Gadingrejo-Sarwodadi (Batuan Keuangan Kepada Kabupaten/Kota)"/>
        <s v="Aspal jalan Gadingsukuh - Kalitengkek (Batuan Keuangan Kepada Kabupaten/Kota)"/>
        <s v="Peningkatan Jalan Lamuk - Pesodongan/Majaina (Batas Kabupaten Wonosobo - Kebumen) Kec. Kaliwiro"/>
        <s v="Peningkatan Jalan Krinjing - Binangun Kec. Watumalang"/>
        <s v="Peningkatan Jalan Mangunrejo - Kalibawang"/>
        <s v="Peningkatan Jalan Ngalian - Kalidadap Kec. Wadaslintang"/>
        <s v="Peningkatan Ruas Jalan Wonokerto - Tlogo"/>
        <s v="Peningkatan Jalan Karangsari Kec. Sapuran - Gedongan Tempurejo Kec. Kalibawang"/>
        <s v="Pekerjaan Jembatan Kelurahan Kalianget menuju Sikembang Kecamatan Wonosobo"/>
        <s v="Peningkatan Jalan Lingkar Garung"/>
        <s v="Rehabilitasi Jalan Wringinanom - Damarkasihan"/>
        <s v="Peningkatan Jalan Keseneng - Candirejo, Kec. Mojotengah"/>
        <s v="Belanjamodal Pengadaan Alat-Alat Kesehatan Untuk Perawatan Penderita Penyakit Paru Dan Jantung"/>
        <s v="Pengadaan Peralatan Kesehatan Untuk Pelayanan Kesehatan Di Puskesmas Rawat Inap Dan Rawat Jalan"/>
        <s v="Pengadaan Fasilitas Keselamatan Transportasi Darat"/>
        <s v="Pengadaan Dan Pemasangan Zona Selamat Sekolah"/>
        <s v="Peningkatan Jalan Andongsili - Madukoro Kabupaten Wonosobo"/>
        <s v="Peningkatan Jalan Panerusan - Pamrihan - Kec. Wadaslintang - Batas Kab. Purworejo"/>
        <s v="Pembangunan Sarana Dan Prasarana Sanitasi (Air Limbah)Di Lingkungan Kumuh Perkotaan"/>
        <s v="Rehabilitasi Jalan Kepil-Dempel-Kalibawang"/>
        <s v="Peningkatan Jalan Depok - Binangun"/>
        <s v="Pengadaan Fleyer, Leaflet, Pamflet, Poster Pemilihan Bupati Dan Wakil Bupati Wonosobo Tahun 2015"/>
        <s v="Pengadaan Alat Kedokteran Dan Kesehatan Rsud Krt Setjonegoro Kab Wonosobo ( Ban Keu )"/>
        <s v="Pengadaan Alat-Alat Kesehatan"/>
        <s v="Pengadaan Alat-Alat Kesehatan Untuk Pelayanan Paru Dan Jantung (Dbhcht)"/>
        <s v="Pembangunan Bumi Perkemahan Pramuka"/>
        <s v="Pengadaan Spanduk Dan Baliho Pasangan Calon Bupati Dan Wakil Bupati Tahun 2015"/>
        <s v="Pengadaan Baliho, Spanduk, Umubul-Umbul Calon Bupati Dan Calon Wakil Bupati Tahun 2015"/>
        <s v="Pengadaan Peralatan Laboratorium Sains Smk"/>
        <s v="Pengadaan Peralatan Laboratorium Sains Sma"/>
        <s v="Peningkatan Jalan Tlogo - Welahan"/>
        <s v="Pengaspalan Jalan Penerusan Jurusan Pamrihan Kec. Wadaslintang - Perbatasan Kec. Pituruh"/>
        <s v="Pembangunan Senderan Pengaman Rumah Dinas Dokter Di Kelurahan Kalianget"/>
        <s v="Peningkatan Jalan Ropoh Kepil - Banyumudal Kecamatan Sapuran"/>
        <s v="Peningkatran Jalan Pulus - Kalibening - Gunungtugel Sukoharjo"/>
        <s v="Penanganan Pasca Bencana Alam Tanah Longsor Ruas Jalan Rogojati - Sempol Kabupaten Wonosobo"/>
        <s v="Peningkatan Jalan Binangun - Wonosroyo Watumalang"/>
        <s v="Rehab Dan Penataan Masjid Jami' Wonosobo"/>
        <s v="Peningkatan Puskesmas Rawat Inap Kaliwiro"/>
        <s v="Rehabilitasi Di. Tandu Desa Pungangan Kecamatan Mojotengah"/>
        <s v="Peningkatan Jalan Warangan - Ropoh Kecamatan Kepil"/>
        <s v="Penigkatan Jalan Lamuk-Batas Kabupaten (Gyombong)/Kedung Gong) Kabupaten Wonosobo"/>
        <s v="Penanganan Pasca Bencana Alam Tanah Longsor Ruas Jalan Kaliwiro-Wadaslintang Kab. Wonosobo"/>
        <s v="Peningkatan Jalan Jatialit Sedayu - Bogoran Sapuran"/>
        <s v="Pengaspalan Jalan Desa Banyumudal Kecamatan Sapuran"/>
        <s v="Aspal Jalan Depok - Mergolangu (Lanjutan)"/>
        <s v="Rehabilitasi Jalan Semayu-Bumitiro"/>
        <s v="Peningkatan Jalan Desa Kwadungan Kec. Kalikajar"/>
        <s v="Pengaspalan Jalan Dukuh Genting Desa Kalialang Kec. Kalibawang"/>
        <s v="Pengaspalan Jalan Karangrejo Desa Dempel Kec. Kalibawang"/>
        <s v="Peningkatan Jalan Lipursari - Kemiriombo"/>
        <s v="Peningkatan Jalan Tlogo - Banyukembar Kecamatan Sukoharjo"/>
        <s v="Rehabilitasi Jaringan Irigasi Aji Pagedangan"/>
        <s v="Rehabilitasi Jaringan Irigasi Mungkung"/>
        <s v="Rehabilitasi Jaringan Irigasi Pingit"/>
        <s v="Implementasi RTBL"/>
        <s v="BELANJA MODAL KONTRUKSI BANGUNAN/REHABILITASI GEDUNG (Pengadaan dan Pemasangan Sambungan Daya PLN, Genset dan Trafo"/>
        <s v="Pembangunan Gedung Setgab"/>
        <s v="Pembangunan Saluran Drainase Perkotaan Kabupaten Wonosobo"/>
        <s v="Penyempurnaan dan pembangunan GOR Indor Kabupaten Wonosobo"/>
        <s v="PENGADAAN PERALATAN TEMPAT UJI KOMPETENSI (TUK) SMK 1 WONOSOBO"/>
        <s v="Penyusunan Sistem Informasi Manajemen Perlengkapan Jalan Raya (SIM PJR)"/>
        <s v="Pendataan Sarana Air Bersih di Kabupaten Wonosobo"/>
        <s v="Peningkatan Jalan Kauman - Winongsari Kecamatan Kaliwiro"/>
        <s v="Pembangunan Lapangan"/>
        <s v="Pembangunan Taman Batas Kota di Kalianget"/>
        <s v="Upscaling Program P2KH"/>
        <s v="Peningkatan Jalan Batursari - Purwojiwo - Krajan Desa Banyumudal Kecamatan Sapuran"/>
        <s v="DED Black Spot Kelalulintasan Kabupaten Wonosobo"/>
        <s v="Rehabilitasi Jaringan Irigasi Pingit (Lanjutan)"/>
        <s v="PENATAAN KORIDOR JL. A. YANI WONOSOBO"/>
        <s v="SPAM Desa Sumberejo"/>
        <s v="SPAM Desa Kalidadap"/>
        <s v="Pembangunan Gedung Pelayanan Kesehatan Puskesmas Kertek II untuk Perawatan Penderita Penyakit Paru dan Jantung"/>
        <s v="Konsultansi Pengawas Pembangunan Jalan Masuk, Pengadaan Jaringan Listrik dan Sarpras Pendukung Stadion Olahraga Kab. Wonosobo"/>
        <s v="Pembangunan Gedung Rawat Inap Puskesmas Sukoharjo I"/>
        <s v="Pengembangan Pasar Selomerto"/>
        <s v="SPAM Desa Kaliguwo"/>
        <s v="Rehabilitasi Jaringan Irigasi Pedesaan Kabupaten Wonosobo"/>
        <s v="Pengadaan meubelair pengganti SD"/>
        <s v="Pengadaan meubelair SMP"/>
        <s v="Peningkatan Jalan Wonokerto - Tlogo Kabupaten Wonosobo"/>
        <s v="Revitalisasi Pasar Leksono"/>
        <s v="Revitalisasi Pasar Hewan Wonolelo"/>
        <s v="SPAM Desa Tanjunganom"/>
        <s v="Pembuatan Pedestrian Koridor Jalan Perkotaan"/>
        <s v="Penyusunan Peta LP2B Kabupaten Wonosobo"/>
        <s v="Rehabilitasi Jaringan Irigasi Mangli"/>
        <s v="Rehabilitasi Jaringan Irigasi Wonodri"/>
        <s v="Rehabilitasi Jaringan Irigasi Blawong"/>
        <s v="SPAM Desa Rimpak"/>
        <s v="Peningkatan jalan Kejiwan - Gondang -Kuripan"/>
        <s v="PENINGKATAN JALAN KRINJING DEPOK (Sta 0.000 sd 1.000)"/>
        <s v="Relokasi Perencanaan One Roff"/>
        <s v="Pekerjaan Aspal Jalan Desa Manggis Kecamatan Leksono"/>
        <s v="Pengadaan Alat Kesehatan dan Meubelair untuk PKD, Pustu dan Puskesmas Rawat Inap"/>
        <s v="Rehabilitasi Jaringan Irigasi Kalitulang"/>
        <s v="Rehabilitasi Jaringan Irigasi Banjaran"/>
        <s v="Revitalisasi Saluran Drainase Kota Wonosobo"/>
        <s v="Rehabilitasi Jaringan Irigasi Lebuh"/>
        <s v="Rehabilitasi Jaringan Irigasi Cucuk Urang"/>
        <s v="Rehab Puskesmas Kalikajar I"/>
        <s v="Pembangunan Gedung Sarana Dan Prasarana PMI Wonosobo"/>
        <s v="Peningkatan Jalan Selomerto - Leksono"/>
        <s v="Peningkatan Jalan Selomerto - Kertek Kabupaten Wonosobo"/>
        <s v="Pembangunan senderan rumah dinas Wakil Bupati"/>
        <s v="Pengadaan BKB Kit"/>
        <s v="PEMBANGUNAN GEDUNG SMK NU KEJAJAR"/>
        <s v="PEMBANGUNAN GEDUNG SMK TARUNA NEGARA"/>
        <s v="Pembangunan jembata pipa PDAM Sungai Begaluh"/>
        <s v="Revitalisasi Pasar Garung"/>
        <s v="Peningkatan jalan Jogoyitnan - Kalierang"/>
        <s v="Penggantian Jembatan Nadri"/>
        <s v="Peningkatan Jalan Lingkar Wonokasihan Desa Sojokerto Kecamatan Leksono "/>
        <s v="Peningkatan Jalan Sukoharjo-Gunung Tugel Kecamatan Sukoharjo Kabupaten Wonosobo (Lanjutan)"/>
        <s v="Peningkatan Jalan Sikunang - Sembungan Kecamatan Kejajar Kabupaten Wonosobo"/>
        <s v="Peningkatan Jalan Trimulyo - Lancar - Ngalian Kecamatan Wadaslintang"/>
        <s v="Peningkatan Jalan Dermaga - Tripis dan Jalan TPI Sumberejo Kecamatan Wadaslintang"/>
        <s v="Peningkatan Jalan Kembaran - Bowongso Kecamatan Kalikajar Kabupaten Wonosobo"/>
        <s v="Peningkatan Jalan Depok-Krinjing Kecamatan Watumalang Kabupaten Wonosobo (Sta. 2.500 s/d. 1.000)"/>
        <s v="Penanganan Bencana Alam Tanah Longsor Dusun Sumber Desa Lumajang Kecamatan Watumalang (Ruas Jalan Kuripan_Binangun"/>
        <s v="Rehabilitasi jaringan irigasi Pleregan"/>
        <s v="Peningkatan Jalan Kesenet - Besuki Kecamatan Wadaslintang"/>
        <s v="Peningkatan Jalan Leksono Kuripan"/>
        <s v="Pembangunan Jembatan Krasak Mojotengah"/>
        <s v="Rehab Jembatan Singkir"/>
        <s v="Rehabilitasi Jaringan Irigasi Tengah"/>
        <s v="Konsultansi Perencanaan Pembangunan Talud, Pagar, Tempat parkir dan Kelengkapan Power Plant Di Lingkungan Stadion Olahraga Kab. Wonosobo"/>
        <s v="Peningkatan jalan Bhayangkara "/>
        <s v="Rehabilitasi Jaringan Irigasi Klotok"/>
        <s v="Rehabilitasi Jaringan Irigasi Gremeng"/>
        <s v="Rehabilitasi Jaringan Irigasi Sijeruk "/>
        <s v="Peningkatan jalan Kemejing - Kaligowong"/>
        <s v="Rehabiltasi jembatan Jlegong - Jlamprang Kecamatan Wonosobo "/>
        <s v="Jasa Konsultansi Perencanaan Grand Design Garden City Wonosobo"/>
        <s v="Lanjutan Pembangunan Gedung Pelayanan Terpadu Rumah Sakit"/>
        <s v="Pengadaan Water Meter type B diameter 0,50 inchi "/>
        <s v="Rehabilitasi gedung kantor Badan Pusat Statistik kantor Kabupaten Wonosobo"/>
        <s v="SPAM Desa Gondowulan"/>
        <s v="SPAM Kelurahan Andongsili"/>
        <s v="Penataan Drainase, Pagar dan Gapura Perpustakaan"/>
        <s v="Penyempurnaan Taman Masjid Jami'"/>
        <s v="Konsultan Perencanaan Pembangunan Pasar Induk Wonosobo"/>
        <s v="Peningkatan Jalan Mergolangu - Depok Kecamatan Kalibawang Kab. Wonosobo"/>
        <s v="Pengaspalan Jalan Dukuh Kyuni Desa Bogoran Kecamatan Sapuran"/>
        <s v="Peningkatan Jalan Sresep - Penggandulan"/>
        <s v="Peningkatan Jalan Ruas Jalan Limbangan - Tempursari - Batursari"/>
        <s v="Pembangunan Gedung Kuliah 3 Lantai"/>
        <s v="Pengadaan Alat TIK Pembelajaran SD/SDLB"/>
        <s v="Pengadaan Alat Peraga Matematika SD"/>
        <s v="Pembangunan Instalasi Pengolahan Air Limbah"/>
        <s v="Pengadaan Tenaga Outsourcing PBB P2"/>
        <s v="Pembangunan gedung pelayanan kesehatan puskesmas Selomerto untuk perawatan penderita penyakit Paru dan Jantung"/>
        <s v="Pengadaan Alat Peraga IPS SD"/>
        <s v="Pengadaan Pipa PVC"/>
        <s v="Pengadaan Pipa HDPE"/>
        <s v="Pengadaan Pipa Galvanis"/>
        <s v="Pelaksanaan Penyelesaian Rehab Pendopo Kabupaten Wonosobo"/>
        <s v="Pengadaan Pakaian Olahraga"/>
        <s v="Pengadaan Jasa Cleaning Service"/>
        <s v="Pengadaan dan Distribusi Buku Kurikulum 2013 SMA"/>
        <s v="PENGADAAN DAN DISTRIBUSI BUKU KURIKULUM 2013 SMK"/>
        <s v="Pengadaan Alat Laboratorium IPA SMP (DAK Luncuran Tahun 2014)"/>
        <s v="Pengadaan Alat Laboratorium Bahasa SMP (DAK Luncuran Tahun 2013)"/>
        <s v="PENGADAAN BUKU REFERENSI SMA"/>
        <s v="Pengadaan Water Meter SR Baru dia 1/2 inchi"/>
        <s v="Pengadaan Pipa Sambungan Rumah Baru"/>
        <s v="Pengadaan accessories Pelanggan Baru"/>
        <s v="JUMLAH"/>
      </sharedItems>
    </cacheField>
    <cacheField name="KATEGORI                                    (B,PK,JK,JL)" numFmtId="0">
      <sharedItems containsBlank="1" count="5">
        <m/>
        <s v="B"/>
        <s v="PK"/>
        <s v="JK"/>
        <s v="JL"/>
      </sharedItems>
    </cacheField>
    <cacheField name="PROSES PPBJ Mulai (tanggal)" numFmtId="0">
      <sharedItems containsNonDate="0" containsDate="1" containsBlank="1" containsMixedTypes="1" minDate="2015-01-07T15:20:00" maxDate="2015-11-26T21:00:00" count="140">
        <m/>
        <d v="2015-11-26T21:00:00"/>
        <d v="2015-11-24T16:00:00"/>
        <d v="2015-11-14T09:00:00"/>
        <d v="2015-11-13T10:00:00"/>
        <d v="2015-11-09T15:30:00"/>
        <d v="2015-11-03T21:00:00"/>
        <d v="2015-11-02T16:30:00"/>
        <d v="2015-11-02T16:00:00"/>
        <d v="2015-11-02T10:00:00"/>
        <d v="2015-10-29T20:30:00"/>
        <d v="2015-10-27T22:00:00"/>
        <d v="2015-10-27T20:45:00"/>
        <d v="2015-10-26T13:30:00"/>
        <d v="2015-10-26T15:05:00"/>
        <d v="2015-10-20T21:00:00"/>
        <d v="2015-10-19T21:30:00"/>
        <d v="2015-10-27T21:00:00"/>
        <d v="2015-10-15T15:00:00"/>
        <d v="2015-10-13T23:30:00"/>
        <d v="2015-10-05T16:00:00"/>
        <d v="2015-09-23T19:00:00"/>
        <d v="2015-09-21T22:00:00"/>
        <d v="2015-09-22T21:50:00"/>
        <d v="2015-09-22T21:25:00"/>
        <d v="2015-09-22T20:50:00"/>
        <d v="2015-09-22T19:20:00"/>
        <d v="2015-09-22T08:35:00"/>
        <d v="2015-09-22T00:00:00"/>
        <d v="2015-09-17T22:10:00"/>
        <d v="2015-09-17T21:20:00"/>
        <d v="2015-09-17T21:00:00"/>
        <d v="2015-09-15T21:30:00"/>
        <d v="2015-09-15T11:00:00"/>
        <d v="2015-09-15T10:00:00"/>
        <d v="2015-09-11T22:15:00"/>
        <d v="2015-09-11T21:00:00"/>
        <d v="2015-09-11T11:00:00"/>
        <d v="2015-09-11T09:00:00"/>
        <d v="2015-09-10T21:30:00"/>
        <d v="2015-09-10T18:00:00"/>
        <d v="2015-09-08T16:00:00"/>
        <d v="2015-09-08T10:45:00"/>
        <d v="2015-09-07T22:00:00"/>
        <d v="2015-09-07T21:45:00"/>
        <d v="2015-09-07T21:00:00"/>
        <d v="2015-09-07T17:45:00"/>
        <d v="2015-09-07T15:00:00"/>
        <d v="2015-09-10T15:30:00"/>
        <d v="2015-09-07T16:10:00"/>
        <d v="2015-09-07T10:20:00"/>
        <d v="2015-09-07T10:00:00"/>
        <d v="2015-09-04T13:00:00"/>
        <d v="2015-09-04T08:40:00"/>
        <d v="2015-09-03T22:45:00"/>
        <d v="2015-09-03T22:00:00"/>
        <d v="2015-09-03T11:15:00"/>
        <d v="2015-09-03T11:00:00"/>
        <d v="2015-09-03T14:30:00"/>
        <d v="2015-09-03T00:00:00"/>
        <d v="2015-09-02T13:00:00"/>
        <d v="2015-09-02T15:00:00"/>
        <d v="2015-08-07T15:00:00"/>
        <d v="2015-09-01T15:00:00"/>
        <d v="2015-08-31T15:00:00"/>
        <d v="2015-08-28T15:00:00"/>
        <d v="2015-08-27T15:00:00"/>
        <d v="2015-08-25T15:00:00"/>
        <d v="2015-09-03T15:00:00"/>
        <d v="2015-08-20T15:00:00"/>
        <d v="2015-08-19T15:00:00"/>
        <d v="2015-08-18T15:00:00"/>
        <d v="2015-09-29T15:00:00"/>
        <d v="2015-08-14T15:00:00"/>
        <d v="2015-08-11T17:00:00"/>
        <d v="2015-08-10T15:00:00"/>
        <d v="2015-08-07T08:30:00"/>
        <d v="2015-08-05T18:00:00"/>
        <d v="2015-08-11T13:00:00"/>
        <d v="2015-08-18T23:00:00"/>
        <d v="2015-08-10T08:00:00"/>
        <d v="2015-08-03T22:40:00"/>
        <d v="2015-07-31T17:00:00"/>
        <d v="2015-07-31T14:00:00"/>
        <d v="2015-07-29T09:00:00"/>
        <d v="2015-07-28T15:30:00"/>
        <d v="2015-07-28T12:20:00"/>
        <d v="2015-07-28T10:00:00"/>
        <d v="2015-07-28T09:00:00"/>
        <d v="2015-07-27T21:00:00"/>
        <d v="2015-07-27T13:00:00"/>
        <d v="2015-07-23T18:00:00"/>
        <d v="2015-07-09T15:35:00"/>
        <d v="2015-07-09T17:45:00"/>
        <d v="2015-07-09T17:20:00"/>
        <d v="2015-07-09T17:00:00"/>
        <d v="2015-07-09T18:00:00"/>
        <d v="2015-07-08T16:00:00"/>
        <d v="2015-07-08T14:00:00"/>
        <d v="2015-07-07T17:00:00"/>
        <d v="2015-07-07T12:30:00"/>
        <d v="2015-07-07T08:15:00"/>
        <d v="2015-07-06T20:00:00"/>
        <d v="2015-07-06T20:05:00"/>
        <d v="2015-07-06T20:10:00"/>
        <d v="2015-07-06T17:30:00"/>
        <d v="2015-07-07T10:00:00"/>
        <d v="2015-07-06T18:00:00"/>
        <d v="2015-07-06T16:30:00"/>
        <d v="2015-07-06T14:00:00"/>
        <d v="2015-06-23T10:10:00"/>
        <d v="2015-06-20T12:30:00"/>
        <d v="2015-06-16T14:40:00"/>
        <d v="2015-05-19T09:00:00"/>
        <d v="2015-04-16T14:35:00"/>
        <d v="2015-04-16T14:00:00"/>
        <d v="2015-04-15T22:10:00"/>
        <d v="2015-04-15T22:30:00"/>
        <d v="2015-04-13T21:30:00"/>
        <d v="2015-04-13T10:30:00"/>
        <d v="2015-04-08T14:00:00"/>
        <d v="2015-04-07T10:15:00"/>
        <d v="2015-04-08T16:00:00"/>
        <d v="2015-04-01T15:00:00"/>
        <d v="2015-04-06T08:00:00"/>
        <d v="2015-03-31T18:00:00"/>
        <d v="2015-03-17T15:00:00"/>
        <d v="2015-03-17T16:00:00"/>
        <d v="2015-03-13T12:00:00"/>
        <d v="2015-03-03T15:00:00"/>
        <d v="2015-02-24T18:30:00"/>
        <d v="2015-02-18T14:00:00"/>
        <d v="2015-02-24T13:00:00"/>
        <d v="2015-02-06T08:00:00"/>
        <d v="2015-01-29T10:00:00"/>
        <d v="2015-01-16T10:59:00"/>
        <d v="2015-01-08T11:15:00"/>
        <d v="2015-01-07T17:55:00"/>
        <d v="2015-01-07T15:20:00"/>
        <s v=" 08 April 2015 14:00" u="1"/>
      </sharedItems>
    </cacheField>
    <cacheField name="PROSES PPBJ Mulai (triwulan)" numFmtId="0">
      <sharedItems containsString="0" containsBlank="1" containsNumber="1" containsInteger="1" minValue="1" maxValue="4"/>
    </cacheField>
    <cacheField name="PROSES PPBJ Selesai (tanggal)" numFmtId="0">
      <sharedItems containsNonDate="0" containsDate="1" containsString="0" containsBlank="1" minDate="2015-01-30T09:00:00" maxDate="2015-12-17T16:00:00"/>
    </cacheField>
    <cacheField name="PROSES PPBJ Selesai (triwulan)" numFmtId="0">
      <sharedItems containsString="0" containsBlank="1" containsNumber="1" containsInteger="1" minValue="1" maxValue="4"/>
    </cacheField>
    <cacheField name="PROSES PPBJ Peserta" numFmtId="0">
      <sharedItems containsString="0" containsBlank="1" containsNumber="1" minValue="9" maxValue="104"/>
    </cacheField>
    <cacheField name="PROSES PPBJ Penawar" numFmtId="0">
      <sharedItems containsString="0" containsBlank="1" containsNumber="1" minValue="1" maxValue="20"/>
    </cacheField>
    <cacheField name="PAGU ANGGARAN" numFmtId="0">
      <sharedItems containsBlank="1" containsMixedTypes="1" containsNumber="1" containsInteger="1" minValue="94330550" maxValue="206061439235"/>
    </cacheField>
    <cacheField name="HPS" numFmtId="0">
      <sharedItems containsString="0" containsBlank="1" containsNumber="1" containsInteger="1" minValue="94297500" maxValue="195732344269"/>
    </cacheField>
    <cacheField name="HARGA KONTRAK" numFmtId="0">
      <sharedItems containsString="0" containsBlank="1" containsNumber="1" containsInteger="1" minValue="77770000" maxValue="187780667460"/>
    </cacheField>
    <cacheField name="SISA TENDER" numFmtId="0">
      <sharedItems containsString="0" containsBlank="1" containsNumber="1" containsInteger="1" minValue="-6600000" maxValue="79516768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9">
  <r>
    <m/>
    <m/>
    <x v="0"/>
    <x v="0"/>
    <x v="0"/>
    <x v="0"/>
    <m/>
    <m/>
    <m/>
    <m/>
    <m/>
    <m/>
    <m/>
    <m/>
    <m/>
  </r>
  <r>
    <n v="1"/>
    <s v="Dinas Pendidikan, Kebudayaan, Pemuda dan Olah Raga"/>
    <x v="1"/>
    <x v="1"/>
    <x v="1"/>
    <x v="1"/>
    <n v="4"/>
    <d v="2015-12-17T16:00:00"/>
    <n v="4"/>
    <n v="21"/>
    <n v="1"/>
    <n v="397500000"/>
    <n v="393558000"/>
    <n v="353133000"/>
    <n v="40425000"/>
  </r>
  <r>
    <n v="2"/>
    <s v="Dinas Pendidikan, Kebudayaan, Pemuda dan Olah Raga"/>
    <x v="1"/>
    <x v="2"/>
    <x v="1"/>
    <x v="1"/>
    <n v="4"/>
    <d v="2015-12-17T16:00:00"/>
    <n v="4"/>
    <n v="13"/>
    <n v="1"/>
    <n v="600000000"/>
    <n v="598862000"/>
    <n v="537570000"/>
    <n v="61292000"/>
  </r>
  <r>
    <n v="3"/>
    <s v="Dinas Pendidikan, Kebudayaan, Pemuda dan Olah Raga"/>
    <x v="1"/>
    <x v="3"/>
    <x v="1"/>
    <x v="2"/>
    <n v="4"/>
    <d v="2015-12-17T16:00:00"/>
    <n v="4"/>
    <n v="23"/>
    <n v="4"/>
    <n v="290914000"/>
    <n v="287115000"/>
    <n v="280809000"/>
    <n v="6306000"/>
  </r>
  <r>
    <n v="4"/>
    <s v="Dinas Peternakan dan Pertanian"/>
    <x v="2"/>
    <x v="4"/>
    <x v="1"/>
    <x v="3"/>
    <n v="4"/>
    <d v="2015-11-30T11:00:00"/>
    <n v="4"/>
    <n v="13"/>
    <n v="1"/>
    <n v="300000000"/>
    <n v="291250000"/>
    <n v="282875000"/>
    <n v="8375000"/>
  </r>
  <r>
    <n v="5"/>
    <s v="Perusahaan Daerah Air Minum"/>
    <x v="3"/>
    <x v="5"/>
    <x v="1"/>
    <x v="4"/>
    <n v="4"/>
    <d v="2015-12-05T11:00:00"/>
    <n v="4"/>
    <n v="19"/>
    <n v="4"/>
    <n v="967202000"/>
    <n v="967202000"/>
    <n v="507892000"/>
    <n v="459310000"/>
  </r>
  <r>
    <n v="6"/>
    <s v="Dinas Pendidikan, Kebudayaan, Pemuda dan Olah Raga"/>
    <x v="1"/>
    <x v="6"/>
    <x v="1"/>
    <x v="5"/>
    <n v="4"/>
    <d v="2015-12-02T16:00:00"/>
    <n v="4"/>
    <n v="29"/>
    <n v="3"/>
    <n v="980000000"/>
    <n v="972944000"/>
    <n v="944174000"/>
    <n v="28770000"/>
  </r>
  <r>
    <n v="7"/>
    <s v="Dinas Pendidikan, Kebudayaan, Pemuda dan Olah Raga"/>
    <x v="1"/>
    <x v="7"/>
    <x v="1"/>
    <x v="5"/>
    <n v="4"/>
    <d v="2015-12-02T16:00:00"/>
    <n v="4"/>
    <n v="28"/>
    <n v="3"/>
    <n v="1969000000"/>
    <n v="1945440000"/>
    <n v="1925360000"/>
    <n v="20080000"/>
  </r>
  <r>
    <n v="8"/>
    <s v="Dinas Pendidikan, Kebudayaan, Pemuda dan Olah Raga"/>
    <x v="1"/>
    <x v="8"/>
    <x v="1"/>
    <x v="5"/>
    <n v="4"/>
    <d v="2015-12-02T16:00:00"/>
    <n v="4"/>
    <n v="26"/>
    <n v="3"/>
    <n v="980000000"/>
    <n v="973944000"/>
    <n v="941944000"/>
    <n v="32000000"/>
  </r>
  <r>
    <n v="9"/>
    <s v="Dinas Pendidikan, Kebudayaan, Pemuda dan Olah Raga"/>
    <x v="1"/>
    <x v="9"/>
    <x v="1"/>
    <x v="6"/>
    <n v="4"/>
    <d v="2015-11-24T16:00:00"/>
    <n v="4"/>
    <n v="34"/>
    <n v="1"/>
    <n v="323700000"/>
    <n v="317970500"/>
    <n v="236204000"/>
    <n v="81766500"/>
  </r>
  <r>
    <n v="10"/>
    <s v="Dinas Pendidikan, Kebudayaan, Pemuda dan Olah Raga"/>
    <x v="1"/>
    <x v="10"/>
    <x v="1"/>
    <x v="7"/>
    <n v="4"/>
    <d v="2015-11-24T16:00:00"/>
    <n v="4"/>
    <n v="39"/>
    <n v="8"/>
    <n v="206410000"/>
    <n v="202276000"/>
    <n v="128497000"/>
    <n v="73779000"/>
  </r>
  <r>
    <n v="11"/>
    <s v="Dinas Pendidikan, Kebudayaan, Pemuda dan Olah Raga"/>
    <x v="1"/>
    <x v="11"/>
    <x v="1"/>
    <x v="8"/>
    <n v="4"/>
    <d v="2015-11-24T16:00:00"/>
    <n v="4"/>
    <n v="40"/>
    <n v="9"/>
    <n v="222440000"/>
    <n v="217778000"/>
    <n v="105795000"/>
    <n v="111983000"/>
  </r>
  <r>
    <n v="12"/>
    <s v="Dinas Pendapatan Daerah"/>
    <x v="4"/>
    <x v="12"/>
    <x v="2"/>
    <x v="9"/>
    <n v="4"/>
    <d v="2015-11-24T16:00:00"/>
    <n v="4"/>
    <n v="19"/>
    <n v="3"/>
    <n v="1350000000"/>
    <n v="1245981000"/>
    <n v="1237403000"/>
    <n v="8578000"/>
  </r>
  <r>
    <n v="13"/>
    <s v="Dinas Sumber Daya Air dan Bina Marga"/>
    <x v="5"/>
    <x v="13"/>
    <x v="2"/>
    <x v="10"/>
    <n v="4"/>
    <d v="2015-11-18T16:00:00"/>
    <n v="4"/>
    <n v="18"/>
    <n v="5"/>
    <n v="1000000000"/>
    <n v="981547000"/>
    <n v="969796000"/>
    <n v="11751000"/>
  </r>
  <r>
    <n v="14"/>
    <s v="Dinas Sumber Daya Air dan Bina Marga"/>
    <x v="5"/>
    <x v="14"/>
    <x v="2"/>
    <x v="10"/>
    <n v="4"/>
    <d v="2015-11-18T16:00:00"/>
    <n v="4"/>
    <n v="17"/>
    <n v="3"/>
    <n v="3000000000"/>
    <n v="2940000000"/>
    <n v="2931035000"/>
    <n v="8965000"/>
  </r>
  <r>
    <n v="15"/>
    <s v="Dinas Sumber Daya Air dan Bina Marga"/>
    <x v="5"/>
    <x v="15"/>
    <x v="2"/>
    <x v="10"/>
    <n v="4"/>
    <d v="2015-11-18T16:00:00"/>
    <n v="4"/>
    <n v="19"/>
    <n v="1"/>
    <n v="11000000000"/>
    <n v="10708426000"/>
    <n v="10430935000"/>
    <n v="277491000"/>
  </r>
  <r>
    <n v="16"/>
    <s v="Kantor Administrasi Kependudukan dan Pencatatan Sipil"/>
    <x v="6"/>
    <x v="16"/>
    <x v="1"/>
    <x v="11"/>
    <n v="4"/>
    <d v="2015-11-18T16:00:00"/>
    <n v="4"/>
    <n v="9"/>
    <n v="3"/>
    <n v="850486000"/>
    <n v="822360710"/>
    <n v="811382825"/>
    <n v="10977885"/>
  </r>
  <r>
    <n v="17"/>
    <s v="Dinas Sumber Daya Air dan Bina Marga"/>
    <x v="5"/>
    <x v="17"/>
    <x v="2"/>
    <x v="12"/>
    <n v="4"/>
    <d v="2015-11-18T16:00:00"/>
    <n v="4"/>
    <n v="17"/>
    <n v="3"/>
    <n v="600000000"/>
    <n v="586610000"/>
    <n v="568950000"/>
    <n v="17660000"/>
  </r>
  <r>
    <n v="18"/>
    <s v="Dinas Pendidikan, Kebudayaan, Pemuda dan Olah Raga"/>
    <x v="1"/>
    <x v="18"/>
    <x v="1"/>
    <x v="13"/>
    <n v="4"/>
    <d v="2015-11-21T16:00:00"/>
    <n v="4"/>
    <n v="20"/>
    <n v="2"/>
    <n v="231873000"/>
    <n v="230325000"/>
    <n v="215027200"/>
    <n v="15297800"/>
  </r>
  <r>
    <n v="19"/>
    <s v="Dinas Pendidikan, Kebudayaan, Pemuda dan Olah Raga"/>
    <x v="1"/>
    <x v="19"/>
    <x v="1"/>
    <x v="14"/>
    <n v="4"/>
    <d v="2015-11-21T16:00:00"/>
    <n v="4"/>
    <n v="22"/>
    <n v="3"/>
    <n v="273000000"/>
    <n v="271975000"/>
    <n v="262732000"/>
    <n v="9243000"/>
  </r>
  <r>
    <n v="20"/>
    <s v="Dinas Sumber Daya Air dan Bina Marga"/>
    <x v="5"/>
    <x v="20"/>
    <x v="2"/>
    <x v="15"/>
    <n v="4"/>
    <d v="2015-11-12T16:00:00"/>
    <n v="4"/>
    <n v="27"/>
    <n v="3"/>
    <n v="1290000000"/>
    <n v="1271441000"/>
    <n v="1259320000"/>
    <n v="12121000"/>
  </r>
  <r>
    <n v="21"/>
    <s v="Dinas Sumber Daya Air dan Bina Marga"/>
    <x v="5"/>
    <x v="21"/>
    <x v="2"/>
    <x v="15"/>
    <n v="4"/>
    <d v="2015-11-12T16:00:00"/>
    <n v="4"/>
    <n v="24"/>
    <n v="2"/>
    <n v="1000000000"/>
    <n v="977221000"/>
    <n v="967473000"/>
    <n v="9748000"/>
  </r>
  <r>
    <n v="22"/>
    <s v="Dinas Sumber Daya Air dan Bina Marga"/>
    <x v="5"/>
    <x v="22"/>
    <x v="2"/>
    <x v="15"/>
    <n v="4"/>
    <d v="2015-11-06T16:00:00"/>
    <n v="4"/>
    <n v="23"/>
    <n v="3"/>
    <n v="7762500000"/>
    <n v="7675119000"/>
    <n v="7436990000"/>
    <n v="238129000"/>
  </r>
  <r>
    <n v="23"/>
    <s v="Komisi Pemilihan Umum"/>
    <x v="7"/>
    <x v="23"/>
    <x v="1"/>
    <x v="16"/>
    <n v="4"/>
    <d v="2015-11-16T17:00:00"/>
    <n v="4"/>
    <n v="44"/>
    <n v="10"/>
    <n v="352575000"/>
    <n v="255133450"/>
    <n v="128317000"/>
    <n v="126816450"/>
  </r>
  <r>
    <n v="24"/>
    <s v="Dinas Pendidikan, Kebudayaan, Pemuda dan Olah Raga"/>
    <x v="1"/>
    <x v="24"/>
    <x v="1"/>
    <x v="17"/>
    <n v="4"/>
    <d v="2015-11-21T16:00:00"/>
    <n v="4"/>
    <n v="12"/>
    <n v="3"/>
    <n v="227449000"/>
    <n v="226521000"/>
    <n v="221703000"/>
    <n v="4818000"/>
  </r>
  <r>
    <n v="25"/>
    <s v="Dinas Sumber Daya Air dan Bina Marga"/>
    <x v="5"/>
    <x v="25"/>
    <x v="2"/>
    <x v="18"/>
    <n v="4"/>
    <d v="2015-11-03T17:00:00"/>
    <n v="4"/>
    <n v="21"/>
    <n v="3"/>
    <n v="742500000"/>
    <n v="719730000"/>
    <n v="713755000"/>
    <n v="5975000"/>
  </r>
  <r>
    <n v="26"/>
    <s v="Sekretariat Daerah Kabupaten Wonosobo"/>
    <x v="8"/>
    <x v="26"/>
    <x v="2"/>
    <x v="19"/>
    <n v="4"/>
    <d v="2015-11-03T16:00:00"/>
    <n v="4"/>
    <n v="18"/>
    <n v="3"/>
    <n v="399060000"/>
    <n v="383175000"/>
    <n v="376997000"/>
    <n v="6178000"/>
  </r>
  <r>
    <n v="27"/>
    <s v="Kecamatan Kepil"/>
    <x v="9"/>
    <x v="27"/>
    <x v="2"/>
    <x v="20"/>
    <n v="4"/>
    <d v="2015-11-02T16:00:00"/>
    <n v="4"/>
    <n v="30"/>
    <n v="8"/>
    <n v="800000000"/>
    <n v="789734000"/>
    <n v="635635000"/>
    <n v="154099000"/>
  </r>
  <r>
    <n v="28"/>
    <s v="Kecamatan Kepil"/>
    <x v="9"/>
    <x v="28"/>
    <x v="2"/>
    <x v="20"/>
    <n v="4"/>
    <d v="2015-11-02T16:00:00"/>
    <n v="4"/>
    <n v="29"/>
    <n v="8"/>
    <n v="800000000"/>
    <n v="786188000"/>
    <n v="615615000"/>
    <n v="170573000"/>
  </r>
  <r>
    <n v="29"/>
    <s v="Kecamatan Kepil"/>
    <x v="9"/>
    <x v="29"/>
    <x v="2"/>
    <x v="20"/>
    <n v="4"/>
    <d v="2015-11-02T16:00:00"/>
    <n v="4"/>
    <n v="26"/>
    <n v="7"/>
    <n v="500000000"/>
    <n v="490225000"/>
    <n v="390390000"/>
    <n v="99835000"/>
  </r>
  <r>
    <n v="30"/>
    <s v="Dinas Sumber Daya Air dan Bina Marga"/>
    <x v="5"/>
    <x v="30"/>
    <x v="2"/>
    <x v="21"/>
    <n v="3"/>
    <d v="2015-10-21T16:00:00"/>
    <n v="4"/>
    <n v="24"/>
    <n v="3"/>
    <n v="1000000000"/>
    <n v="968806000"/>
    <n v="821146000"/>
    <n v="147660000"/>
  </r>
  <r>
    <n v="31"/>
    <s v="Dinas Sumber Daya Air dan Bina Marga"/>
    <x v="5"/>
    <x v="31"/>
    <x v="2"/>
    <x v="21"/>
    <n v="3"/>
    <d v="2015-10-21T16:00:00"/>
    <n v="4"/>
    <n v="23"/>
    <n v="3"/>
    <n v="1700000000"/>
    <n v="1645338000"/>
    <n v="1612110000"/>
    <n v="33228000"/>
  </r>
  <r>
    <n v="32"/>
    <s v="Dinas Sumber Daya Air dan Bina Marga"/>
    <x v="5"/>
    <x v="32"/>
    <x v="2"/>
    <x v="21"/>
    <n v="3"/>
    <d v="2015-10-21T16:00:00"/>
    <n v="4"/>
    <n v="17"/>
    <n v="3"/>
    <n v="1237500000"/>
    <n v="1192197000"/>
    <n v="1008997000"/>
    <n v="183200000"/>
  </r>
  <r>
    <n v="33"/>
    <s v="Dinas Sumber Daya Air dan Bina Marga"/>
    <x v="5"/>
    <x v="33"/>
    <x v="2"/>
    <x v="21"/>
    <n v="3"/>
    <d v="2015-10-21T16:00:00"/>
    <n v="4"/>
    <n v="24"/>
    <n v="4"/>
    <n v="1000000000"/>
    <n v="969852000"/>
    <n v="807714000"/>
    <n v="162138000"/>
  </r>
  <r>
    <n v="34"/>
    <s v="Dinas Sumber Daya Air dan Bina Marga"/>
    <x v="5"/>
    <x v="34"/>
    <x v="2"/>
    <x v="22"/>
    <n v="3"/>
    <d v="2015-10-15T16:00:00"/>
    <n v="4"/>
    <n v="29"/>
    <n v="3"/>
    <n v="1000000000"/>
    <n v="967736000"/>
    <n v="957159000"/>
    <n v="10577000"/>
  </r>
  <r>
    <n v="35"/>
    <s v="Dinas Sumber Daya Air dan Bina Marga"/>
    <x v="5"/>
    <x v="35"/>
    <x v="2"/>
    <x v="23"/>
    <n v="3"/>
    <d v="2015-10-16T16:00:00"/>
    <n v="4"/>
    <n v="21"/>
    <n v="4"/>
    <n v="300000000"/>
    <n v="290084000"/>
    <n v="285672000"/>
    <n v="4412000"/>
  </r>
  <r>
    <n v="36"/>
    <s v="Dinas Sumber Daya Air dan Bina Marga"/>
    <x v="5"/>
    <x v="36"/>
    <x v="2"/>
    <x v="24"/>
    <n v="3"/>
    <d v="2015-10-13T16:00:00"/>
    <n v="4"/>
    <n v="17"/>
    <n v="3"/>
    <n v="291000000"/>
    <n v="281291000"/>
    <n v="278305000"/>
    <n v="2986000"/>
  </r>
  <r>
    <n v="37"/>
    <s v="Dinas Sumber Daya Air dan Bina Marga"/>
    <x v="5"/>
    <x v="37"/>
    <x v="2"/>
    <x v="25"/>
    <n v="3"/>
    <d v="2015-10-18T16:00:00"/>
    <n v="4"/>
    <n v="19"/>
    <n v="7"/>
    <n v="750000000"/>
    <n v="725591000"/>
    <n v="644616000"/>
    <n v="80975000"/>
  </r>
  <r>
    <n v="38"/>
    <s v="Dinas Sumber Daya Air dan Bina Marga"/>
    <x v="5"/>
    <x v="38"/>
    <x v="2"/>
    <x v="26"/>
    <n v="3"/>
    <d v="2015-10-18T16:00:00"/>
    <n v="4"/>
    <n v="15"/>
    <n v="6"/>
    <n v="1000000000"/>
    <n v="970210000"/>
    <n v="862576000"/>
    <n v="107634000"/>
  </r>
  <r>
    <n v="39"/>
    <s v="Dinas Sumber Daya Air dan Bina Marga"/>
    <x v="5"/>
    <x v="39"/>
    <x v="2"/>
    <x v="26"/>
    <n v="3"/>
    <d v="2015-10-18T16:00:00"/>
    <n v="4"/>
    <n v="20"/>
    <n v="3"/>
    <n v="300000000"/>
    <n v="290056000"/>
    <n v="240008000"/>
    <n v="50048000"/>
  </r>
  <r>
    <n v="40"/>
    <s v="Dinas Kesehatan"/>
    <x v="10"/>
    <x v="40"/>
    <x v="1"/>
    <x v="27"/>
    <n v="3"/>
    <d v="2015-10-23T21:00:00"/>
    <n v="4"/>
    <n v="22"/>
    <n v="3"/>
    <n v="1478000000"/>
    <n v="1477833390"/>
    <n v="1474744000"/>
    <n v="3089390"/>
  </r>
  <r>
    <n v="41"/>
    <s v="Dinas Kesehatan"/>
    <x v="10"/>
    <x v="41"/>
    <x v="1"/>
    <x v="28"/>
    <n v="3"/>
    <d v="2015-10-23T21:00:00"/>
    <n v="4"/>
    <n v="25"/>
    <n v="2"/>
    <n v="3908640000"/>
    <n v="3906021000"/>
    <n v="3896993100"/>
    <n v="9027900"/>
  </r>
  <r>
    <n v="42"/>
    <s v="Kantor Perhubungan "/>
    <x v="11"/>
    <x v="42"/>
    <x v="2"/>
    <x v="29"/>
    <n v="3"/>
    <d v="2015-10-16T16:00:00"/>
    <n v="4"/>
    <n v="20"/>
    <n v="3"/>
    <s v="433.544.000,00"/>
    <n v="424169000"/>
    <n v="403929000"/>
    <n v="20240000"/>
  </r>
  <r>
    <n v="43"/>
    <s v="Kantor Perhubungan "/>
    <x v="11"/>
    <x v="43"/>
    <x v="2"/>
    <x v="29"/>
    <n v="3"/>
    <d v="2015-10-16T16:00:00"/>
    <n v="4"/>
    <n v="23"/>
    <n v="1"/>
    <s v="276.300.000,00"/>
    <n v="275760000"/>
    <n v="264261000"/>
    <n v="11499000"/>
  </r>
  <r>
    <n v="44"/>
    <s v="Dinas Sumber Daya Air dan Bina Marga"/>
    <x v="5"/>
    <x v="44"/>
    <x v="2"/>
    <x v="30"/>
    <n v="3"/>
    <d v="2015-10-12T16:00:00"/>
    <n v="4"/>
    <n v="24"/>
    <n v="4"/>
    <n v="500000000"/>
    <n v="484556000"/>
    <n v="482452000"/>
    <n v="2104000"/>
  </r>
  <r>
    <n v="45"/>
    <s v="Dinas Sumber Daya Air dan Bina Marga"/>
    <x v="5"/>
    <x v="45"/>
    <x v="2"/>
    <x v="31"/>
    <n v="3"/>
    <d v="2015-10-12T16:00:00"/>
    <n v="4"/>
    <n v="15"/>
    <n v="3"/>
    <n v="1485000000"/>
    <n v="1440510000"/>
    <n v="1437538000"/>
    <n v="2972000"/>
  </r>
  <r>
    <n v="46"/>
    <s v="Dinas Cipta Karya, Tata Ruang dan Kebersihan"/>
    <x v="12"/>
    <x v="46"/>
    <x v="2"/>
    <x v="32"/>
    <n v="3"/>
    <d v="2015-10-11T16:00:00"/>
    <n v="4"/>
    <n v="24"/>
    <n v="4"/>
    <n v="800000000"/>
    <n v="777785000"/>
    <n v="686956000"/>
    <n v="90829000"/>
  </r>
  <r>
    <n v="47"/>
    <s v="Dinas Sumber Daya Air dan Bina Marga"/>
    <x v="5"/>
    <x v="47"/>
    <x v="2"/>
    <x v="33"/>
    <n v="3"/>
    <d v="2015-10-16T16:00:00"/>
    <n v="4"/>
    <n v="22"/>
    <n v="3"/>
    <n v="1100000000"/>
    <n v="1060114000"/>
    <n v="1028175000"/>
    <n v="31939000"/>
  </r>
  <r>
    <n v="48"/>
    <s v="Dinas Sumber Daya Air dan Bina Marga"/>
    <x v="5"/>
    <x v="48"/>
    <x v="2"/>
    <x v="34"/>
    <n v="3"/>
    <d v="2015-10-19T16:00:00"/>
    <n v="4"/>
    <n v="30"/>
    <n v="8"/>
    <n v="1000000000"/>
    <n v="966557000"/>
    <n v="950000000"/>
    <n v="16557000"/>
  </r>
  <r>
    <n v="49"/>
    <s v="Komisi Pemilihan Umum"/>
    <x v="7"/>
    <x v="49"/>
    <x v="1"/>
    <x v="35"/>
    <n v="3"/>
    <d v="2015-10-02T16:00:00"/>
    <n v="4"/>
    <n v="42"/>
    <n v="20"/>
    <n v="457500000"/>
    <n v="454938000"/>
    <n v="177800000"/>
    <n v="277138000"/>
  </r>
  <r>
    <n v="50"/>
    <s v="RSUD KRT. SETJONEGORO"/>
    <x v="13"/>
    <x v="50"/>
    <x v="1"/>
    <x v="36"/>
    <n v="3"/>
    <d v="2015-10-22T16:00:00"/>
    <n v="4"/>
    <n v="34"/>
    <n v="4"/>
    <n v="10000000000"/>
    <n v="5348500000"/>
    <n v="5320700000"/>
    <n v="27800000"/>
  </r>
  <r>
    <n v="51"/>
    <s v="RSUD KRT. SETJONEGORO"/>
    <x v="13"/>
    <x v="51"/>
    <x v="1"/>
    <x v="37"/>
    <n v="3"/>
    <d v="2015-10-08T16:00:00"/>
    <n v="4"/>
    <n v="34"/>
    <n v="3"/>
    <n v="992780000"/>
    <n v="458854000"/>
    <n v="452045000"/>
    <n v="6809000"/>
  </r>
  <r>
    <n v="52"/>
    <s v="Dinas Kesehatan"/>
    <x v="10"/>
    <x v="52"/>
    <x v="1"/>
    <x v="37"/>
    <n v="3"/>
    <d v="2015-10-08T16:00:00"/>
    <n v="4"/>
    <n v="36"/>
    <n v="5"/>
    <n v="1978370000"/>
    <n v="1275000000"/>
    <n v="1272150000"/>
    <n v="2850000"/>
  </r>
  <r>
    <n v="53"/>
    <s v="Dinas Cipta Karya, Tata Ruang dan Kebersihan"/>
    <x v="12"/>
    <x v="53"/>
    <x v="2"/>
    <x v="38"/>
    <n v="3"/>
    <d v="2015-10-01T16:00:00"/>
    <n v="4"/>
    <n v="26"/>
    <n v="3"/>
    <n v="388000000"/>
    <n v="377891000"/>
    <n v="373520000"/>
    <n v="4371000"/>
  </r>
  <r>
    <n v="54"/>
    <s v="Komisi Pemilihan Umum"/>
    <x v="7"/>
    <x v="54"/>
    <x v="1"/>
    <x v="38"/>
    <n v="3"/>
    <d v="2015-10-02T16:00:00"/>
    <n v="4"/>
    <n v="34"/>
    <n v="4"/>
    <n v="295700000"/>
    <n v="240892564"/>
    <n v="209209000"/>
    <n v="31683564"/>
  </r>
  <r>
    <n v="55"/>
    <s v="Komisi Pemilihan Umum"/>
    <x v="7"/>
    <x v="55"/>
    <x v="1"/>
    <x v="39"/>
    <n v="3"/>
    <d v="2015-10-02T16:00:00"/>
    <n v="4"/>
    <n v="36"/>
    <n v="2"/>
    <n v="491250000"/>
    <n v="375320000"/>
    <n v="381920000"/>
    <n v="-6600000"/>
  </r>
  <r>
    <n v="56"/>
    <s v="Dinas Pendidikan, Kebudayaan, Pemuda dan Olah Raga"/>
    <x v="1"/>
    <x v="56"/>
    <x v="1"/>
    <x v="40"/>
    <n v="3"/>
    <d v="2015-10-16T16:00:00"/>
    <n v="4"/>
    <n v="53"/>
    <n v="6"/>
    <n v="273000000"/>
    <n v="271306000"/>
    <n v="233491000"/>
    <n v="37815000"/>
  </r>
  <r>
    <n v="57"/>
    <s v="Dinas Pendidikan, Kebudayaan, Pemuda dan Olah Raga"/>
    <x v="1"/>
    <x v="57"/>
    <x v="1"/>
    <x v="40"/>
    <n v="3"/>
    <d v="2015-10-16T16:00:00"/>
    <n v="4"/>
    <n v="23"/>
    <n v="8"/>
    <n v="364000000"/>
    <n v="361725000"/>
    <n v="272655000"/>
    <n v="89070000"/>
  </r>
  <r>
    <n v="58"/>
    <s v="Dinas Sumber Daya Air dan Bina Marga"/>
    <x v="5"/>
    <x v="58"/>
    <x v="2"/>
    <x v="41"/>
    <n v="3"/>
    <d v="2015-10-14T16:00:00"/>
    <n v="4"/>
    <n v="23"/>
    <n v="6"/>
    <n v="742500000"/>
    <n v="719852000"/>
    <n v="669996000"/>
    <n v="49856000"/>
  </r>
  <r>
    <n v="59"/>
    <s v="Dinas Sumber Daya Air dan Bina Marga"/>
    <x v="5"/>
    <x v="59"/>
    <x v="2"/>
    <x v="41"/>
    <n v="3"/>
    <d v="2015-10-04T16:00:00"/>
    <n v="4"/>
    <n v="23"/>
    <n v="7"/>
    <n v="700000000"/>
    <n v="679115000"/>
    <n v="672178000"/>
    <n v="6937000"/>
  </r>
  <r>
    <n v="60"/>
    <s v="Dinas Cipta Karya, Tata Ruang dan Kebersihan"/>
    <x v="12"/>
    <x v="60"/>
    <x v="2"/>
    <x v="42"/>
    <n v="3"/>
    <d v="2015-10-05T16:00:00"/>
    <n v="4"/>
    <n v="26"/>
    <n v="2"/>
    <n v="300000000"/>
    <n v="297530000"/>
    <n v="245194000"/>
    <n v="52336000"/>
  </r>
  <r>
    <n v="61"/>
    <s v="Dinas Sumber Daya Air dan Bina Marga"/>
    <x v="5"/>
    <x v="61"/>
    <x v="2"/>
    <x v="43"/>
    <n v="3"/>
    <d v="2015-10-12T16:00:00"/>
    <n v="4"/>
    <n v="21"/>
    <n v="7"/>
    <n v="742500000"/>
    <n v="719329000"/>
    <n v="644415000"/>
    <n v="74914000"/>
  </r>
  <r>
    <n v="62"/>
    <s v="Dinas Sumber Daya Air dan Bina Marga"/>
    <x v="5"/>
    <x v="62"/>
    <x v="2"/>
    <x v="44"/>
    <n v="3"/>
    <d v="2015-10-05T16:00:00"/>
    <n v="4"/>
    <n v="25"/>
    <n v="4"/>
    <n v="742500000"/>
    <n v="718785000"/>
    <n v="714888000"/>
    <n v="3897000"/>
  </r>
  <r>
    <n v="63"/>
    <s v="Dinas Sumber Daya Air dan Bina Marga"/>
    <x v="5"/>
    <x v="63"/>
    <x v="2"/>
    <x v="45"/>
    <n v="3"/>
    <d v="2015-10-05T16:00:00"/>
    <n v="4"/>
    <n v="15"/>
    <n v="4"/>
    <n v="600000000"/>
    <n v="582075000"/>
    <n v="500051000"/>
    <n v="82024000"/>
  </r>
  <r>
    <n v="64"/>
    <s v="Dinas Sumber Daya Air dan Bina Marga"/>
    <x v="5"/>
    <x v="64"/>
    <x v="2"/>
    <x v="46"/>
    <n v="3"/>
    <d v="2015-10-05T16:00:00"/>
    <n v="4"/>
    <n v="14"/>
    <n v="3"/>
    <n v="742500000"/>
    <n v="711121000"/>
    <n v="706888000"/>
    <n v="4233000"/>
  </r>
  <r>
    <n v="65"/>
    <s v="Dinas Cipta Karya, Tata Ruang dan Kebersihan"/>
    <x v="12"/>
    <x v="65"/>
    <x v="2"/>
    <x v="47"/>
    <n v="3"/>
    <d v="2015-09-30T16:00:00"/>
    <n v="3"/>
    <n v="14"/>
    <n v="3"/>
    <n v="1250000000"/>
    <n v="1220678000"/>
    <n v="1209386000"/>
    <n v="11292000"/>
  </r>
  <r>
    <n v="66"/>
    <s v="Dinas Kesehatan"/>
    <x v="10"/>
    <x v="66"/>
    <x v="2"/>
    <x v="48"/>
    <n v="3"/>
    <d v="2015-10-08T16:00:00"/>
    <n v="4"/>
    <n v="23"/>
    <n v="3"/>
    <n v="1858067600"/>
    <n v="1847934000"/>
    <n v="1822724000"/>
    <n v="25210000"/>
  </r>
  <r>
    <n v="67"/>
    <s v="Dinas Sumber Daya Air dan Bina Marga"/>
    <x v="5"/>
    <x v="67"/>
    <x v="2"/>
    <x v="49"/>
    <n v="3"/>
    <d v="2015-10-05T16:00:00"/>
    <n v="4"/>
    <n v="15"/>
    <n v="3"/>
    <n v="300000000"/>
    <n v="285172000"/>
    <n v="282352000"/>
    <n v="2820000"/>
  </r>
  <r>
    <n v="68"/>
    <s v="Dinas Sumber Daya Air dan Bina Marga"/>
    <x v="5"/>
    <x v="68"/>
    <x v="2"/>
    <x v="50"/>
    <n v="3"/>
    <d v="2015-10-09T16:00:00"/>
    <n v="4"/>
    <n v="19"/>
    <n v="6"/>
    <n v="742500000"/>
    <n v="719420000"/>
    <n v="643831000"/>
    <n v="75589000"/>
  </r>
  <r>
    <n v="69"/>
    <s v="Dinas Sumber Daya Air dan Bina Marga"/>
    <x v="5"/>
    <x v="69"/>
    <x v="2"/>
    <x v="51"/>
    <n v="3"/>
    <d v="2015-10-05T16:00:00"/>
    <n v="4"/>
    <n v="16"/>
    <n v="3"/>
    <n v="2000000000"/>
    <n v="1940432000"/>
    <n v="1901901000"/>
    <n v="38531000"/>
  </r>
  <r>
    <n v="70"/>
    <s v="Dinas Sumber Daya Air dan Bina Marga"/>
    <x v="5"/>
    <x v="70"/>
    <x v="2"/>
    <x v="52"/>
    <n v="3"/>
    <d v="2015-10-02T16:00:00"/>
    <n v="4"/>
    <n v="20"/>
    <n v="3"/>
    <n v="800000000"/>
    <n v="772496000"/>
    <n v="770025000"/>
    <n v="2471000"/>
  </r>
  <r>
    <n v="71"/>
    <s v="Dinas Sumber Daya Air dan Bina Marga"/>
    <x v="5"/>
    <x v="71"/>
    <x v="2"/>
    <x v="53"/>
    <n v="3"/>
    <d v="2015-10-07T16:00:00"/>
    <n v="4"/>
    <n v="17"/>
    <n v="7"/>
    <n v="742500000"/>
    <n v="742500000"/>
    <n v="677144000"/>
    <n v="65356000"/>
  </r>
  <r>
    <n v="72"/>
    <s v="Dinas Sumber Daya Air dan Bina Marga"/>
    <x v="5"/>
    <x v="72"/>
    <x v="2"/>
    <x v="54"/>
    <n v="3"/>
    <d v="2015-10-02T16:00:00"/>
    <n v="4"/>
    <n v="14"/>
    <n v="3"/>
    <n v="1000000000"/>
    <n v="969514000"/>
    <n v="961492000"/>
    <n v="8022000"/>
  </r>
  <r>
    <n v="73"/>
    <s v="Dinas Sumber Daya Air dan Bina Marga"/>
    <x v="5"/>
    <x v="73"/>
    <x v="2"/>
    <x v="55"/>
    <n v="3"/>
    <d v="2015-10-02T16:00:00"/>
    <n v="4"/>
    <n v="10"/>
    <n v="3"/>
    <n v="1000000000"/>
    <n v="968181000"/>
    <n v="957487000"/>
    <n v="10694000"/>
  </r>
  <r>
    <n v="74"/>
    <s v="Dinas Sumber Daya Air dan Bina Marga"/>
    <x v="5"/>
    <x v="74"/>
    <x v="2"/>
    <x v="53"/>
    <n v="3"/>
    <d v="2015-10-07T16:00:00"/>
    <n v="4"/>
    <n v="16"/>
    <n v="5"/>
    <n v="750000000"/>
    <n v="727762000"/>
    <n v="710785000"/>
    <n v="16977000"/>
  </r>
  <r>
    <n v="75"/>
    <s v="Dinas Sumber Daya Air dan Bina Marga"/>
    <x v="5"/>
    <x v="75"/>
    <x v="2"/>
    <x v="56"/>
    <n v="3"/>
    <d v="2015-10-23T16:00:00"/>
    <n v="4"/>
    <n v="16"/>
    <n v="3"/>
    <s v="300.000.000,00"/>
    <n v="291157000"/>
    <n v="286993000"/>
    <n v="4164000"/>
  </r>
  <r>
    <n v="76"/>
    <s v="Dinas Sumber Daya Air dan Bina Marga"/>
    <x v="5"/>
    <x v="76"/>
    <x v="2"/>
    <x v="57"/>
    <n v="3"/>
    <d v="2015-10-22T16:00:00"/>
    <n v="4"/>
    <n v="14"/>
    <n v="3"/>
    <n v="400000000"/>
    <n v="386045000"/>
    <n v="378134000"/>
    <n v="7911000"/>
  </r>
  <r>
    <n v="77"/>
    <s v="Dinas Sumber Daya Air dan Bina Marga"/>
    <x v="5"/>
    <x v="77"/>
    <x v="2"/>
    <x v="57"/>
    <n v="3"/>
    <d v="2015-10-02T16:00:00"/>
    <n v="4"/>
    <n v="15"/>
    <n v="3"/>
    <n v="400000000"/>
    <n v="386276000"/>
    <n v="381838000"/>
    <n v="4438000"/>
  </r>
  <r>
    <n v="78"/>
    <s v="Dinas Sumber Daya Air dan Bina Marga"/>
    <x v="5"/>
    <x v="78"/>
    <x v="2"/>
    <x v="58"/>
    <n v="3"/>
    <d v="2015-10-05T16:00:00"/>
    <n v="4"/>
    <n v="11"/>
    <n v="3"/>
    <n v="1500000000"/>
    <n v="1442582000"/>
    <n v="1419419000"/>
    <n v="23163000"/>
  </r>
  <r>
    <n v="79"/>
    <s v="Dinas Sumber Daya Air dan Bina Marga"/>
    <x v="5"/>
    <x v="79"/>
    <x v="2"/>
    <x v="59"/>
    <n v="3"/>
    <d v="2015-10-29T10:00:00"/>
    <n v="4"/>
    <n v="21"/>
    <n v="3"/>
    <n v="500000000"/>
    <n v="482785000"/>
    <n v="412753000"/>
    <n v="70032000"/>
  </r>
  <r>
    <n v="80"/>
    <s v="Dinas Sumber Daya Air dan Bina Marga"/>
    <x v="5"/>
    <x v="80"/>
    <x v="2"/>
    <x v="60"/>
    <n v="3"/>
    <d v="2015-10-25T16:00:00"/>
    <n v="4"/>
    <n v="20"/>
    <n v="4"/>
    <n v="330000000"/>
    <n v="319824000"/>
    <n v="317406000"/>
    <n v="2418000"/>
  </r>
  <r>
    <n v="81"/>
    <s v="Dinas Sumber Daya Air dan Bina Marga"/>
    <x v="5"/>
    <x v="81"/>
    <x v="2"/>
    <x v="61"/>
    <n v="3"/>
    <d v="2015-09-25T16:00:00"/>
    <n v="3"/>
    <n v="21"/>
    <n v="4"/>
    <n v="330000000"/>
    <n v="316878000"/>
    <n v="313437000"/>
    <n v="3441000"/>
  </r>
  <r>
    <n v="82"/>
    <s v="Dinas Sumber Daya Air dan Bina Marga"/>
    <x v="5"/>
    <x v="82"/>
    <x v="2"/>
    <x v="61"/>
    <n v="3"/>
    <d v="2015-09-30T16:00:00"/>
    <n v="3"/>
    <n v="21"/>
    <n v="3"/>
    <n v="440000000"/>
    <n v="420016000"/>
    <n v="412379000"/>
    <n v="7637000"/>
  </r>
  <r>
    <n v="83"/>
    <s v="Dinas Cipta Karya, Tata Ruang dan Kebersihan"/>
    <x v="12"/>
    <x v="83"/>
    <x v="2"/>
    <x v="62"/>
    <n v="3"/>
    <d v="2015-09-07T16:00:00"/>
    <n v="3"/>
    <n v="17"/>
    <n v="3"/>
    <n v="500000000"/>
    <n v="487845000"/>
    <n v="475755000"/>
    <n v="12090000"/>
  </r>
  <r>
    <n v="84"/>
    <s v="RSUD KRT. SETJONEGORO"/>
    <x v="13"/>
    <x v="84"/>
    <x v="2"/>
    <x v="62"/>
    <n v="3"/>
    <d v="2015-09-07T16:00:00"/>
    <n v="3"/>
    <n v="30"/>
    <n v="19"/>
    <n v="2773400000"/>
    <n v="2673240000"/>
    <n v="2652485000"/>
    <n v="20755000"/>
  </r>
  <r>
    <n v="85"/>
    <s v="Dinas Cipta Karya, Tata Ruang dan Kebersihan"/>
    <x v="12"/>
    <x v="85"/>
    <x v="2"/>
    <x v="63"/>
    <n v="3"/>
    <d v="2015-10-30T16:00:00"/>
    <n v="4"/>
    <n v="22"/>
    <n v="4"/>
    <n v="1500000000"/>
    <n v="1465963000"/>
    <n v="1407916000"/>
    <n v="58047000"/>
  </r>
  <r>
    <n v="86"/>
    <s v="Dinas Cipta Karya, Tata Ruang dan Kebersihan"/>
    <x v="12"/>
    <x v="86"/>
    <x v="2"/>
    <x v="64"/>
    <n v="3"/>
    <d v="2015-09-21T16:00:00"/>
    <n v="3"/>
    <n v="19"/>
    <n v="3"/>
    <n v="3740000000"/>
    <n v="3645732000"/>
    <n v="3581156000"/>
    <n v="64576000"/>
  </r>
  <r>
    <n v="87"/>
    <s v="Dinas Pendidikan, Kebudayaan, Pemuda dan Olah Raga"/>
    <x v="1"/>
    <x v="87"/>
    <x v="2"/>
    <x v="65"/>
    <n v="3"/>
    <d v="2015-09-29T16:00:00"/>
    <n v="3"/>
    <n v="22"/>
    <n v="3"/>
    <n v="990000000"/>
    <n v="964332000"/>
    <n v="818385000"/>
    <n v="145947000"/>
  </r>
  <r>
    <n v="88"/>
    <s v="Dinas Pendidikan, Kebudayaan, Pemuda dan Olah Raga"/>
    <x v="1"/>
    <x v="88"/>
    <x v="2"/>
    <x v="66"/>
    <n v="3"/>
    <d v="2015-09-28T16:00:00"/>
    <n v="3"/>
    <n v="36"/>
    <n v="1"/>
    <n v="384800000"/>
    <n v="337912300"/>
    <n v="336008000"/>
    <n v="1904300"/>
  </r>
  <r>
    <n v="89"/>
    <s v="Kantor Perhubungan"/>
    <x v="11"/>
    <x v="89"/>
    <x v="3"/>
    <x v="66"/>
    <n v="3"/>
    <d v="2015-10-02T16:00:00"/>
    <n v="4"/>
    <n v="11"/>
    <n v="1"/>
    <n v="94330550"/>
    <n v="94297500"/>
    <n v="93995000"/>
    <n v="302500"/>
  </r>
  <r>
    <n v="90"/>
    <s v="Dinas Cipta Karya, Tata Ruang dan Kebersihan"/>
    <x v="12"/>
    <x v="90"/>
    <x v="3"/>
    <x v="67"/>
    <n v="3"/>
    <d v="2015-09-30T16:00:00"/>
    <n v="3"/>
    <n v="15"/>
    <n v="5"/>
    <n v="125000000"/>
    <n v="122538000"/>
    <n v="106038000"/>
    <n v="16500000"/>
  </r>
  <r>
    <n v="91"/>
    <s v="Dinas Sumber Daya Air dan Bina Marga"/>
    <x v="5"/>
    <x v="91"/>
    <x v="2"/>
    <x v="67"/>
    <n v="3"/>
    <d v="2015-09-25T16:00:00"/>
    <n v="3"/>
    <n v="22"/>
    <n v="4"/>
    <n v="1000000000"/>
    <n v="963448000"/>
    <n v="958150000"/>
    <n v="5298000"/>
  </r>
  <r>
    <n v="92"/>
    <s v="Kecamatan Selomerto"/>
    <x v="14"/>
    <x v="92"/>
    <x v="3"/>
    <x v="67"/>
    <n v="3"/>
    <d v="2015-09-25T16:00:00"/>
    <n v="3"/>
    <n v="18"/>
    <n v="4"/>
    <n v="475000000"/>
    <n v="475000000"/>
    <n v="386122000"/>
    <n v="88878000"/>
  </r>
  <r>
    <n v="93"/>
    <s v="Dinas Cipta Karya, Tata Ruang dan Kebersihan"/>
    <x v="12"/>
    <x v="93"/>
    <x v="3"/>
    <x v="68"/>
    <n v="3"/>
    <d v="2015-09-29T16:00:00"/>
    <n v="3"/>
    <n v="23"/>
    <n v="3"/>
    <n v="970000000"/>
    <n v="955956000"/>
    <n v="951500000"/>
    <n v="4456000"/>
  </r>
  <r>
    <n v="94"/>
    <s v="Dinas Cipta Karya, Tata Ruang dan Kebersihan"/>
    <x v="12"/>
    <x v="94"/>
    <x v="3"/>
    <x v="67"/>
    <n v="3"/>
    <d v="2015-09-10T16:00:00"/>
    <n v="3"/>
    <n v="17"/>
    <n v="3"/>
    <n v="1000000000"/>
    <n v="971767000"/>
    <n v="966620000"/>
    <n v="5147000"/>
  </r>
  <r>
    <n v="95"/>
    <s v="Dinas Sumber Daya Air dan Bina Marga"/>
    <x v="5"/>
    <x v="95"/>
    <x v="2"/>
    <x v="67"/>
    <n v="3"/>
    <d v="2015-09-24T16:00:00"/>
    <n v="3"/>
    <n v="17"/>
    <n v="3"/>
    <n v="700000000"/>
    <n v="679043000"/>
    <n v="672757000"/>
    <n v="6286000"/>
  </r>
  <r>
    <n v="96"/>
    <s v="Kantor Perhubungan"/>
    <x v="11"/>
    <x v="96"/>
    <x v="3"/>
    <x v="69"/>
    <n v="3"/>
    <d v="2015-09-26T16:00:00"/>
    <n v="3"/>
    <n v="16"/>
    <n v="2"/>
    <n v="96105550"/>
    <n v="96101500"/>
    <n v="77770000"/>
    <n v="18331500"/>
  </r>
  <r>
    <n v="97"/>
    <s v="Dinas Sumber Daya Air dan Bina Marga"/>
    <x v="5"/>
    <x v="97"/>
    <x v="2"/>
    <x v="69"/>
    <n v="3"/>
    <d v="2015-09-21T16:00:00"/>
    <n v="3"/>
    <n v="24"/>
    <n v="3"/>
    <n v="246000000"/>
    <n v="245531000"/>
    <n v="240767000"/>
    <n v="4764000"/>
  </r>
  <r>
    <n v="98"/>
    <s v="Dinas Cipta Karya, Tata Ruang dan Kebersihan"/>
    <x v="12"/>
    <x v="98"/>
    <x v="2"/>
    <x v="69"/>
    <n v="3"/>
    <d v="2015-09-18T16:00:00"/>
    <n v="3"/>
    <n v="22"/>
    <n v="5"/>
    <n v="1000000000"/>
    <n v="973197000"/>
    <n v="969216000"/>
    <n v="3981000"/>
  </r>
  <r>
    <n v="99"/>
    <s v="Dinas Cipta Karya, Tata Ruang dan Kebersihan"/>
    <x v="12"/>
    <x v="99"/>
    <x v="2"/>
    <x v="70"/>
    <n v="3"/>
    <d v="2015-09-16T16:00:00"/>
    <n v="3"/>
    <n v="19"/>
    <n v="1"/>
    <n v="380000000"/>
    <n v="374899000"/>
    <n v="363282000"/>
    <n v="11617000"/>
  </r>
  <r>
    <n v="100"/>
    <s v="Dinas Sumber Daya Air dan Bina Marga"/>
    <x v="5"/>
    <x v="100"/>
    <x v="2"/>
    <x v="62"/>
    <n v="3"/>
    <d v="2015-09-07T16:00:00"/>
    <n v="3"/>
    <n v="18"/>
    <n v="3"/>
    <n v="380000000"/>
    <n v="375002000"/>
    <n v="337522000"/>
    <n v="37480000"/>
  </r>
  <r>
    <n v="101"/>
    <s v="Dinas Kesehatan"/>
    <x v="10"/>
    <x v="101"/>
    <x v="2"/>
    <x v="71"/>
    <n v="3"/>
    <d v="2015-09-11T16:00:00"/>
    <n v="3"/>
    <n v="26"/>
    <n v="4"/>
    <n v="2391000000"/>
    <n v="2378648000"/>
    <n v="2332475000"/>
    <n v="46173000"/>
  </r>
  <r>
    <n v="102"/>
    <s v="Dinas Pendidikan, Kebudayaan, Pemuda dan Olah Raga"/>
    <x v="1"/>
    <x v="102"/>
    <x v="3"/>
    <x v="71"/>
    <n v="3"/>
    <d v="2015-09-18T16:00:00"/>
    <n v="3"/>
    <n v="20"/>
    <n v="3"/>
    <n v="97500000"/>
    <n v="97400000"/>
    <n v="79029000"/>
    <n v="18371000"/>
  </r>
  <r>
    <n v="103"/>
    <s v="Dinas Kesehatan"/>
    <x v="10"/>
    <x v="103"/>
    <x v="2"/>
    <x v="71"/>
    <n v="3"/>
    <d v="2015-09-12T16:00:00"/>
    <n v="3"/>
    <n v="21"/>
    <n v="1"/>
    <n v="1828500000"/>
    <n v="1797644000"/>
    <n v="1782741000"/>
    <n v="14903000"/>
  </r>
  <r>
    <n v="104"/>
    <s v="Kantor Perindustrian dan Perdagangan"/>
    <x v="15"/>
    <x v="104"/>
    <x v="2"/>
    <x v="62"/>
    <n v="3"/>
    <d v="2015-09-07T16:00:00"/>
    <n v="3"/>
    <n v="19"/>
    <n v="3"/>
    <n v="1798698000"/>
    <n v="1748698000"/>
    <n v="1741277000"/>
    <n v="7421000"/>
  </r>
  <r>
    <n v="105"/>
    <s v="Dinas Cipta Karya, Tata Ruang dan Kebersihan"/>
    <x v="12"/>
    <x v="105"/>
    <x v="2"/>
    <x v="71"/>
    <n v="3"/>
    <d v="2015-09-16T16:00:00"/>
    <n v="3"/>
    <n v="23"/>
    <n v="8"/>
    <n v="425000000"/>
    <n v="418503000"/>
    <n v="355514000"/>
    <n v="62989000"/>
  </r>
  <r>
    <n v="106"/>
    <s v="Dinas Sumber Daya Air dan Bina Marga"/>
    <x v="5"/>
    <x v="106"/>
    <x v="2"/>
    <x v="62"/>
    <n v="3"/>
    <d v="2015-09-07T16:00:00"/>
    <n v="3"/>
    <n v="27"/>
    <n v="6"/>
    <n v="1200000000"/>
    <n v="1167263000"/>
    <n v="1157237000"/>
    <n v="10026000"/>
  </r>
  <r>
    <n v="107"/>
    <s v="Dinas Pendidikan, Kebudayaan, Pemuda dan Olah Raga"/>
    <x v="1"/>
    <x v="107"/>
    <x v="1"/>
    <x v="72"/>
    <n v="3"/>
    <d v="2015-10-23T16:00:00"/>
    <n v="4"/>
    <n v="59"/>
    <n v="6"/>
    <n v="1520000000"/>
    <n v="1516086000"/>
    <n v="1311684000"/>
    <n v="204402000"/>
  </r>
  <r>
    <n v="108"/>
    <s v="Dinas Pendidikan, Kebudayaan, Pemuda dan Olah Raga"/>
    <x v="1"/>
    <x v="108"/>
    <x v="1"/>
    <x v="72"/>
    <n v="3"/>
    <d v="2015-10-23T16:00:00"/>
    <n v="4"/>
    <n v="57"/>
    <n v="7"/>
    <n v="1180000000"/>
    <n v="1176052000"/>
    <n v="1059817000"/>
    <n v="116235000"/>
  </r>
  <r>
    <n v="109"/>
    <s v="Dinas Sumber Daya Air dan Bina Marga"/>
    <x v="5"/>
    <x v="109"/>
    <x v="2"/>
    <x v="73"/>
    <n v="3"/>
    <d v="2015-09-04T16:00:00"/>
    <n v="3"/>
    <n v="22"/>
    <n v="4"/>
    <n v="800000000"/>
    <n v="774986000"/>
    <n v="772300000"/>
    <n v="2686000"/>
  </r>
  <r>
    <n v="110"/>
    <s v="Kantor Perindustrian dan Perdagangan"/>
    <x v="15"/>
    <x v="110"/>
    <x v="2"/>
    <x v="74"/>
    <n v="3"/>
    <d v="2015-09-04T16:00:00"/>
    <n v="3"/>
    <n v="16"/>
    <n v="3"/>
    <n v="500000000"/>
    <n v="496588000"/>
    <n v="493332000"/>
    <n v="3256000"/>
  </r>
  <r>
    <n v="111"/>
    <s v="Kantor Perindustrian dan Perdagangan"/>
    <x v="15"/>
    <x v="111"/>
    <x v="2"/>
    <x v="74"/>
    <n v="3"/>
    <d v="2015-09-04T16:00:00"/>
    <n v="3"/>
    <n v="16"/>
    <n v="3"/>
    <n v="1500000000"/>
    <n v="1473586000"/>
    <n v="1463490000"/>
    <n v="10096000"/>
  </r>
  <r>
    <n v="112"/>
    <s v="Dinas Cipta Karya, Tata Ruang dan Kebersihan"/>
    <x v="12"/>
    <x v="112"/>
    <x v="2"/>
    <x v="75"/>
    <n v="3"/>
    <d v="2015-09-03T16:00:00"/>
    <n v="3"/>
    <n v="23"/>
    <n v="3"/>
    <n v="450000000"/>
    <n v="441015000"/>
    <n v="421377000"/>
    <n v="19638000"/>
  </r>
  <r>
    <n v="113"/>
    <s v="Dinas Cipta Karya, Tata Ruang dan Kebersihan"/>
    <x v="12"/>
    <x v="113"/>
    <x v="2"/>
    <x v="75"/>
    <n v="3"/>
    <d v="2015-09-03T16:00:00"/>
    <n v="3"/>
    <n v="19"/>
    <n v="3"/>
    <n v="1665000000"/>
    <n v="1613555000"/>
    <n v="1608129000"/>
    <n v="5426000"/>
  </r>
  <r>
    <n v="114"/>
    <s v="Badan Perencanaan Pembangunan Daerah"/>
    <x v="16"/>
    <x v="114"/>
    <x v="3"/>
    <x v="75"/>
    <n v="3"/>
    <d v="2015-09-10T16:00:00"/>
    <n v="3"/>
    <n v="11"/>
    <n v="1"/>
    <n v="97733900"/>
    <n v="97617850"/>
    <n v="96871500"/>
    <n v="746350"/>
  </r>
  <r>
    <n v="115"/>
    <s v="Dinas Sumber Daya Air dan Bina Marga"/>
    <x v="5"/>
    <x v="115"/>
    <x v="2"/>
    <x v="75"/>
    <n v="3"/>
    <d v="2015-09-11T16:00:00"/>
    <n v="3"/>
    <n v="21"/>
    <n v="3"/>
    <n v="275000000"/>
    <n v="272539000"/>
    <n v="271190000"/>
    <n v="1349000"/>
  </r>
  <r>
    <n v="116"/>
    <s v="Dinas Sumber Daya Air dan Bina Marga"/>
    <x v="5"/>
    <x v="116"/>
    <x v="2"/>
    <x v="75"/>
    <n v="3"/>
    <d v="2015-09-11T16:00:00"/>
    <n v="3"/>
    <n v="14"/>
    <n v="3"/>
    <n v="220000000"/>
    <n v="214342000"/>
    <n v="212000000"/>
    <n v="2342000"/>
  </r>
  <r>
    <n v="117"/>
    <s v="Dinas Sumber Daya Air dan Bina Marga"/>
    <x v="5"/>
    <x v="117"/>
    <x v="2"/>
    <x v="75"/>
    <n v="3"/>
    <d v="2015-09-11T16:00:00"/>
    <n v="3"/>
    <n v="14"/>
    <n v="3"/>
    <n v="220000000"/>
    <n v="214887000"/>
    <n v="213796000"/>
    <n v="1091000"/>
  </r>
  <r>
    <n v="118"/>
    <s v="Dinas Cipta Karya, Tata Ruang dan Kebersihan"/>
    <x v="12"/>
    <x v="118"/>
    <x v="3"/>
    <x v="71"/>
    <n v="3"/>
    <d v="2015-09-21T16:00:00"/>
    <n v="3"/>
    <n v="24"/>
    <n v="3"/>
    <n v="270000000"/>
    <n v="265986000"/>
    <n v="264000000"/>
    <n v="1986000"/>
  </r>
  <r>
    <n v="119"/>
    <s v="Dinas Sumber Daya Air dan Bina Marga"/>
    <x v="5"/>
    <x v="22"/>
    <x v="2"/>
    <x v="62"/>
    <n v="3"/>
    <d v="2015-09-07T16:00:00"/>
    <n v="3"/>
    <n v="20"/>
    <n v="4"/>
    <n v="1237500000"/>
    <n v="1199738000"/>
    <n v="1195698000"/>
    <n v="4040000"/>
  </r>
  <r>
    <n v="120"/>
    <s v="Dinas Sumber Daya Air dan Bina Marga"/>
    <x v="5"/>
    <x v="119"/>
    <x v="2"/>
    <x v="62"/>
    <n v="3"/>
    <d v="2015-09-07T16:00:00"/>
    <n v="3"/>
    <n v="21"/>
    <n v="4"/>
    <n v="1375000000"/>
    <n v="1333713000"/>
    <n v="1329508000"/>
    <n v="4205000"/>
  </r>
  <r>
    <n v="121"/>
    <s v="Dinas Sumber Daya Air dan Bina Marga"/>
    <x v="5"/>
    <x v="120"/>
    <x v="2"/>
    <x v="76"/>
    <n v="3"/>
    <d v="2015-09-10T16:00:00"/>
    <n v="3"/>
    <n v="15"/>
    <n v="2"/>
    <n v="700000000"/>
    <n v="679616000"/>
    <n v="658379000"/>
    <n v="21237000"/>
  </r>
  <r>
    <n v="122"/>
    <s v="Dinas Cipta Karya, Tata Ruang dan Kebersihan"/>
    <x v="12"/>
    <x v="121"/>
    <x v="3"/>
    <x v="77"/>
    <n v="3"/>
    <d v="2015-09-28T16:00:00"/>
    <n v="3"/>
    <n v="16"/>
    <n v="4"/>
    <n v="300000000"/>
    <n v="292933000"/>
    <n v="289858000"/>
    <n v="3075000"/>
  </r>
  <r>
    <n v="123"/>
    <s v="Dinas Sumber Daya Air dan Bina Marga"/>
    <x v="5"/>
    <x v="122"/>
    <x v="2"/>
    <x v="78"/>
    <n v="3"/>
    <d v="2015-09-04T16:00:00"/>
    <n v="3"/>
    <n v="17"/>
    <n v="3"/>
    <n v="500000000"/>
    <n v="484718000"/>
    <n v="482360000"/>
    <n v="2358000"/>
  </r>
  <r>
    <n v="124"/>
    <s v="Dinas Kesehatan"/>
    <x v="10"/>
    <x v="123"/>
    <x v="1"/>
    <x v="79"/>
    <n v="3"/>
    <d v="2015-09-18T16:00:00"/>
    <n v="3"/>
    <n v="31"/>
    <n v="3"/>
    <n v="2705000000"/>
    <n v="2704729000"/>
    <n v="2702700000"/>
    <n v="2029000"/>
  </r>
  <r>
    <n v="125"/>
    <s v="Dinas Sumber Daya Air dan Bina Marga"/>
    <x v="5"/>
    <x v="124"/>
    <x v="2"/>
    <x v="80"/>
    <n v="3"/>
    <d v="2015-09-11T11:00:00"/>
    <n v="3"/>
    <n v="15"/>
    <n v="5"/>
    <n v="220000000"/>
    <n v="214416000"/>
    <n v="211273000"/>
    <n v="3143000"/>
  </r>
  <r>
    <n v="126"/>
    <s v="Dinas Sumber Daya Air dan Bina Marga"/>
    <x v="5"/>
    <x v="125"/>
    <x v="2"/>
    <x v="80"/>
    <n v="3"/>
    <d v="2015-09-11T11:00:00"/>
    <n v="3"/>
    <n v="14"/>
    <n v="3"/>
    <n v="242000000"/>
    <n v="236207000"/>
    <n v="233391000"/>
    <n v="2816000"/>
  </r>
  <r>
    <n v="127"/>
    <s v="Dinas Cipta Karya, Tata Ruang dan Kebersihan"/>
    <x v="12"/>
    <x v="126"/>
    <x v="2"/>
    <x v="81"/>
    <n v="3"/>
    <d v="2015-09-10T15:30:00"/>
    <n v="3"/>
    <n v="26"/>
    <n v="3"/>
    <n v="750000000"/>
    <n v="730908000"/>
    <n v="718021000"/>
    <n v="12887000"/>
  </r>
  <r>
    <n v="128"/>
    <s v="Dinas Sumber Daya Air dan Bina Marga"/>
    <x v="5"/>
    <x v="127"/>
    <x v="2"/>
    <x v="80"/>
    <n v="3"/>
    <d v="2015-09-11T11:00:00"/>
    <n v="3"/>
    <n v="14"/>
    <n v="3"/>
    <n v="220000000"/>
    <n v="214249000"/>
    <n v="201091000"/>
    <n v="13158000"/>
  </r>
  <r>
    <n v="129"/>
    <s v="Dinas Sumber Daya Air dan Bina Marga"/>
    <x v="5"/>
    <x v="128"/>
    <x v="2"/>
    <x v="80"/>
    <n v="3"/>
    <d v="2015-09-11T11:00:00"/>
    <n v="3"/>
    <n v="15"/>
    <n v="4"/>
    <n v="220000000"/>
    <n v="209603000"/>
    <n v="206231000"/>
    <n v="3372000"/>
  </r>
  <r>
    <n v="130"/>
    <s v="Dinas Kesehatan"/>
    <x v="10"/>
    <x v="129"/>
    <x v="2"/>
    <x v="82"/>
    <n v="3"/>
    <d v="2015-08-29T16:00:00"/>
    <n v="3"/>
    <n v="30"/>
    <n v="3"/>
    <n v="1161137000"/>
    <n v="1146707000"/>
    <n v="1139500000"/>
    <n v="7207000"/>
  </r>
  <r>
    <n v="131"/>
    <s v="Dinas Cipta Karya, Tata Ruang dan Kebersihan"/>
    <x v="12"/>
    <x v="130"/>
    <x v="2"/>
    <x v="83"/>
    <n v="3"/>
    <d v="2015-08-31T16:00:00"/>
    <n v="3"/>
    <n v="21"/>
    <n v="3"/>
    <n v="2500000000"/>
    <n v="2430380000"/>
    <n v="2406741000"/>
    <n v="23639000"/>
  </r>
  <r>
    <n v="132"/>
    <s v="Dinas Sumber Daya Air dan Bina Marga"/>
    <x v="5"/>
    <x v="131"/>
    <x v="2"/>
    <x v="84"/>
    <n v="3"/>
    <d v="2015-08-21T23:59:00"/>
    <n v="3"/>
    <n v="21"/>
    <n v="3"/>
    <n v="742500000"/>
    <n v="720737000"/>
    <n v="716020000"/>
    <n v="4717000"/>
  </r>
  <r>
    <n v="133"/>
    <s v="Dinas Sumber Daya Air dan Bina Marga"/>
    <x v="5"/>
    <x v="132"/>
    <x v="2"/>
    <x v="85"/>
    <n v="3"/>
    <d v="2015-08-21T23:59:00"/>
    <n v="3"/>
    <n v="18"/>
    <n v="3"/>
    <n v="750000000"/>
    <n v="727225000"/>
    <n v="719314000"/>
    <n v="7911000"/>
  </r>
  <r>
    <n v="134"/>
    <s v="Dinas Cipta Karya, Tata Ruang dan Kebersihan"/>
    <x v="12"/>
    <x v="133"/>
    <x v="2"/>
    <x v="86"/>
    <n v="3"/>
    <d v="2015-08-31T08:00:00"/>
    <n v="3"/>
    <n v="22"/>
    <n v="4"/>
    <n v="500000000"/>
    <n v="486814000"/>
    <n v="434717000"/>
    <n v="52097000"/>
  </r>
  <r>
    <n v="135"/>
    <s v="Badan Kependudukan, KB, Pemberdayaan Perempuan dan Perlindungan Anak"/>
    <x v="17"/>
    <x v="134"/>
    <x v="1"/>
    <x v="87"/>
    <n v="3"/>
    <d v="2015-09-07T23:59:00"/>
    <n v="3"/>
    <n v="40"/>
    <n v="4"/>
    <n v="240672000"/>
    <n v="240663720"/>
    <n v="234600000"/>
    <n v="6063720"/>
  </r>
  <r>
    <n v="136"/>
    <s v="Dinas Pendidikan, Kebudayaan, Pemuda dan Olah Raga"/>
    <x v="1"/>
    <x v="135"/>
    <x v="2"/>
    <x v="88"/>
    <n v="3"/>
    <d v="2015-09-03T15:00:00"/>
    <n v="3"/>
    <n v="27"/>
    <n v="5"/>
    <n v="291000000"/>
    <n v="290700000"/>
    <n v="269259000"/>
    <n v="21441000"/>
  </r>
  <r>
    <n v="137"/>
    <s v="Dinas Pendidikan, Kebudayaan, Pemuda dan Olah Raga"/>
    <x v="1"/>
    <x v="136"/>
    <x v="2"/>
    <x v="88"/>
    <n v="3"/>
    <d v="2015-09-03T15:00:00"/>
    <n v="3"/>
    <n v="39"/>
    <n v="5"/>
    <n v="480000000"/>
    <n v="479500000"/>
    <n v="474985000"/>
    <n v="4515000"/>
  </r>
  <r>
    <n v="138"/>
    <s v="Perusahaan Daerah Air Minum"/>
    <x v="3"/>
    <x v="137"/>
    <x v="2"/>
    <x v="89"/>
    <n v="3"/>
    <d v="2015-09-08T14:30:00"/>
    <n v="3"/>
    <n v="33"/>
    <n v="3"/>
    <n v="770000000"/>
    <n v="764972000"/>
    <n v="653276000"/>
    <n v="111696000"/>
  </r>
  <r>
    <n v="139"/>
    <s v="Kantor Perindustrian dan Perdagangan"/>
    <x v="15"/>
    <x v="138"/>
    <x v="2"/>
    <x v="90"/>
    <n v="3"/>
    <d v="2015-08-27T16:00:00"/>
    <n v="3"/>
    <n v="26"/>
    <n v="3"/>
    <n v="500000000"/>
    <n v="495893000"/>
    <n v="490632000"/>
    <n v="5261000"/>
  </r>
  <r>
    <n v="140"/>
    <s v="Dinas Sumber Daya Air dan Bina Marga"/>
    <x v="5"/>
    <x v="139"/>
    <x v="2"/>
    <x v="91"/>
    <n v="3"/>
    <d v="2015-08-25T16:00:00"/>
    <n v="3"/>
    <n v="17"/>
    <n v="4"/>
    <n v="1850000000"/>
    <n v="1795171000"/>
    <n v="1777102000"/>
    <n v="18069000"/>
  </r>
  <r>
    <n v="141"/>
    <s v="Dinas Sumber Daya Air dan Bina Marga"/>
    <x v="5"/>
    <x v="140"/>
    <x v="2"/>
    <x v="92"/>
    <n v="3"/>
    <d v="2015-08-17T14:00:00"/>
    <n v="3"/>
    <n v="23"/>
    <n v="3"/>
    <n v="750000000"/>
    <n v="726848000"/>
    <n v="714032000"/>
    <n v="12816000"/>
  </r>
  <r>
    <n v="142"/>
    <s v="Dinas Sumber Daya Air dan Bina Marga"/>
    <x v="5"/>
    <x v="141"/>
    <x v="2"/>
    <x v="93"/>
    <n v="3"/>
    <d v="2015-08-20T16:00:00"/>
    <n v="3"/>
    <n v="22"/>
    <n v="5"/>
    <n v="1000000000"/>
    <n v="970497000"/>
    <n v="821377000"/>
    <n v="149120000"/>
  </r>
  <r>
    <n v="143"/>
    <s v="Dinas Sumber Daya Air dan Bina Marga"/>
    <x v="5"/>
    <x v="142"/>
    <x v="2"/>
    <x v="94"/>
    <n v="3"/>
    <d v="2015-08-20T16:00:00"/>
    <n v="3"/>
    <n v="14"/>
    <n v="3"/>
    <n v="1000000000"/>
    <n v="969810000"/>
    <n v="960184000"/>
    <n v="9626000"/>
  </r>
  <r>
    <n v="144"/>
    <s v="Dinas Sumber Daya Air dan Bina Marga"/>
    <x v="5"/>
    <x v="143"/>
    <x v="2"/>
    <x v="95"/>
    <n v="3"/>
    <d v="2015-08-20T16:00:00"/>
    <n v="3"/>
    <n v="11"/>
    <n v="3"/>
    <n v="1000000000"/>
    <n v="970415000"/>
    <n v="942071000"/>
    <n v="28344000"/>
  </r>
  <r>
    <n v="145"/>
    <s v="Dinas Sumber Daya Air dan Bina Marga"/>
    <x v="5"/>
    <x v="144"/>
    <x v="2"/>
    <x v="95"/>
    <n v="3"/>
    <d v="2015-08-20T16:00:00"/>
    <n v="3"/>
    <n v="14"/>
    <n v="3"/>
    <n v="1500000000"/>
    <n v="1454062000"/>
    <n v="1443229000"/>
    <n v="10833000"/>
  </r>
  <r>
    <n v="146"/>
    <s v="Dinas Sumber Daya Air dan Bina Marga"/>
    <x v="5"/>
    <x v="145"/>
    <x v="2"/>
    <x v="96"/>
    <n v="3"/>
    <d v="2015-08-20T16:00:00"/>
    <n v="3"/>
    <n v="14"/>
    <n v="3"/>
    <n v="1200000000"/>
    <n v="1169290000"/>
    <n v="1161222000"/>
    <n v="8068000"/>
  </r>
  <r>
    <n v="147"/>
    <s v="Dinas Sumber Daya Air dan Bina Marga"/>
    <x v="5"/>
    <x v="146"/>
    <x v="2"/>
    <x v="97"/>
    <n v="3"/>
    <d v="2015-08-20T16:00:00"/>
    <n v="3"/>
    <n v="19"/>
    <n v="3"/>
    <n v="1000000000"/>
    <n v="970245000"/>
    <n v="953463000"/>
    <n v="16782000"/>
  </r>
  <r>
    <n v="148"/>
    <s v="Dinas Sumber Daya Air dan Bina Marga"/>
    <x v="5"/>
    <x v="147"/>
    <x v="2"/>
    <x v="98"/>
    <n v="3"/>
    <d v="2015-08-20T16:00:00"/>
    <n v="3"/>
    <n v="23"/>
    <n v="3"/>
    <n v="1000000000"/>
    <n v="970427000"/>
    <n v="940955000"/>
    <n v="29472000"/>
  </r>
  <r>
    <n v="149"/>
    <s v="Dinas Sumber Daya Air dan Bina Marga"/>
    <x v="5"/>
    <x v="148"/>
    <x v="2"/>
    <x v="99"/>
    <n v="3"/>
    <d v="2015-08-18T16:00:00"/>
    <n v="3"/>
    <n v="25"/>
    <n v="4"/>
    <n v="693000000"/>
    <n v="671999000"/>
    <n v="602190000"/>
    <n v="69809000"/>
  </r>
  <r>
    <n v="150"/>
    <s v="Dinas Sumber Daya Air dan Bina Marga"/>
    <x v="5"/>
    <x v="149"/>
    <x v="2"/>
    <x v="100"/>
    <n v="3"/>
    <d v="2015-08-18T16:00:00"/>
    <n v="3"/>
    <n v="19"/>
    <n v="2"/>
    <n v="275000000"/>
    <n v="268290000"/>
    <n v="265933000"/>
    <n v="2357000"/>
  </r>
  <r>
    <n v="151"/>
    <s v="Dinas Sumber Daya Air dan Bina Marga"/>
    <x v="5"/>
    <x v="150"/>
    <x v="2"/>
    <x v="101"/>
    <n v="3"/>
    <d v="2015-08-11T14:00:00"/>
    <n v="3"/>
    <n v="17"/>
    <n v="5"/>
    <n v="300000000"/>
    <n v="291011000"/>
    <n v="289592000"/>
    <n v="1419000"/>
  </r>
  <r>
    <n v="152"/>
    <s v="Dinas Sumber Daya Air dan Bina Marga"/>
    <x v="5"/>
    <x v="151"/>
    <x v="2"/>
    <x v="102"/>
    <n v="3"/>
    <d v="2015-08-16T14:00:00"/>
    <n v="3"/>
    <n v="26"/>
    <n v="2"/>
    <n v="825000000"/>
    <n v="800193000"/>
    <n v="760487000"/>
    <n v="39706000"/>
  </r>
  <r>
    <n v="153"/>
    <s v="Dinas Sumber Daya Air dan Bina Marga"/>
    <x v="5"/>
    <x v="152"/>
    <x v="2"/>
    <x v="103"/>
    <n v="3"/>
    <d v="2015-08-16T14:00:00"/>
    <n v="3"/>
    <n v="29"/>
    <n v="7"/>
    <n v="1000000000"/>
    <n v="967582000"/>
    <n v="791657000"/>
    <n v="175925000"/>
  </r>
  <r>
    <n v="154"/>
    <s v="Dinas Sumber Daya Air dan Bina Marga"/>
    <x v="5"/>
    <x v="153"/>
    <x v="2"/>
    <x v="104"/>
    <n v="3"/>
    <d v="2015-08-13T14:00:00"/>
    <n v="3"/>
    <n v="17"/>
    <n v="3"/>
    <n v="800000000"/>
    <n v="773152000"/>
    <n v="766466000"/>
    <n v="6686000"/>
  </r>
  <r>
    <n v="155"/>
    <s v="Dinas Sumber Daya Air dan Bina Marga"/>
    <x v="5"/>
    <x v="154"/>
    <x v="2"/>
    <x v="105"/>
    <n v="3"/>
    <d v="2015-08-16T16:00:00"/>
    <n v="3"/>
    <n v="22"/>
    <n v="3"/>
    <n v="220000000"/>
    <n v="215229000"/>
    <n v="213628000"/>
    <n v="1601000"/>
  </r>
  <r>
    <n v="156"/>
    <s v="Dinas Pendidikan, Kebudayaan, Pemuda dan Olah Raga"/>
    <x v="1"/>
    <x v="155"/>
    <x v="3"/>
    <x v="106"/>
    <n v="3"/>
    <d v="2015-08-21T16:00:00"/>
    <n v="3"/>
    <n v="14"/>
    <n v="2"/>
    <n v="160000000"/>
    <n v="159786000"/>
    <n v="147939000"/>
    <n v="11847000"/>
  </r>
  <r>
    <n v="157"/>
    <s v="Dinas Sumber Daya Air dan Bina Marga"/>
    <x v="5"/>
    <x v="156"/>
    <x v="2"/>
    <x v="107"/>
    <n v="3"/>
    <d v="2015-08-18T16:00:00"/>
    <n v="3"/>
    <n v="20"/>
    <n v="3"/>
    <n v="1375000000"/>
    <n v="1333827000"/>
    <n v="1320878000"/>
    <n v="12949000"/>
  </r>
  <r>
    <n v="158"/>
    <s v="Dinas Sumber Daya Air dan Bina Marga"/>
    <x v="5"/>
    <x v="157"/>
    <x v="2"/>
    <x v="105"/>
    <n v="3"/>
    <d v="2015-08-16T16:00:00"/>
    <n v="3"/>
    <n v="22"/>
    <n v="3"/>
    <n v="275000000"/>
    <n v="268063000"/>
    <n v="264424000"/>
    <n v="3639000"/>
  </r>
  <r>
    <n v="159"/>
    <s v="Dinas Sumber Daya Air dan Bina Marga"/>
    <x v="5"/>
    <x v="158"/>
    <x v="2"/>
    <x v="105"/>
    <n v="3"/>
    <d v="2015-09-04T16:00:00"/>
    <n v="3"/>
    <n v="21"/>
    <n v="3"/>
    <n v="220000000"/>
    <n v="214431000"/>
    <n v="213505000"/>
    <n v="926000"/>
  </r>
  <r>
    <n v="160"/>
    <s v="Dinas Sumber Daya Air dan Bina Marga"/>
    <x v="5"/>
    <x v="159"/>
    <x v="2"/>
    <x v="108"/>
    <n v="3"/>
    <d v="2015-08-16T16:00:00"/>
    <n v="3"/>
    <n v="23"/>
    <n v="3"/>
    <n v="275000000"/>
    <n v="267810000"/>
    <n v="264557000"/>
    <n v="3253000"/>
  </r>
  <r>
    <n v="161"/>
    <s v="Dinas Sumber Daya Air dan Bina Marga"/>
    <x v="5"/>
    <x v="160"/>
    <x v="2"/>
    <x v="109"/>
    <n v="3"/>
    <d v="2015-08-18T16:00:00"/>
    <n v="3"/>
    <n v="20"/>
    <n v="3"/>
    <n v="1980000000"/>
    <n v="1916254000"/>
    <n v="1914456000"/>
    <n v="1798000"/>
  </r>
  <r>
    <n v="162"/>
    <s v="Dinas Sumber Daya Air dan Bina Marga"/>
    <x v="5"/>
    <x v="161"/>
    <x v="2"/>
    <x v="109"/>
    <n v="3"/>
    <d v="2015-08-18T16:00:00"/>
    <n v="3"/>
    <n v="18"/>
    <n v="4"/>
    <n v="2500000000"/>
    <n v="2423210000"/>
    <n v="2403549000"/>
    <n v="19661000"/>
  </r>
  <r>
    <n v="163"/>
    <s v="Badan Perencanaan Pembangunan Daerah"/>
    <x v="16"/>
    <x v="162"/>
    <x v="3"/>
    <x v="110"/>
    <n v="2"/>
    <d v="2015-08-19T16:00:00"/>
    <n v="3"/>
    <n v="16"/>
    <n v="6"/>
    <n v="681175000"/>
    <n v="680927500"/>
    <n v="641102500"/>
    <n v="39825000"/>
  </r>
  <r>
    <n v="164"/>
    <s v="RSUD KRT. SETJONEGORO"/>
    <x v="13"/>
    <x v="163"/>
    <x v="2"/>
    <x v="111"/>
    <n v="2"/>
    <d v="2015-08-11T14:00:00"/>
    <n v="3"/>
    <n v="52"/>
    <n v="10"/>
    <n v="14583330000"/>
    <n v="14546200000"/>
    <n v="14257675000"/>
    <n v="288525000"/>
  </r>
  <r>
    <n v="165"/>
    <s v="Perusahaan Daerah Air Minum"/>
    <x v="3"/>
    <x v="164"/>
    <x v="1"/>
    <x v="112"/>
    <n v="2"/>
    <d v="2015-07-23T13:00:00"/>
    <n v="3"/>
    <n v="52"/>
    <n v="6"/>
    <n v="1020250000"/>
    <n v="885500000"/>
    <n v="835450000"/>
    <n v="50050000"/>
  </r>
  <r>
    <n v="166"/>
    <s v="Badan Pusat Statistik Kabupaten Wonosobo"/>
    <x v="18"/>
    <x v="165"/>
    <x v="2"/>
    <x v="113"/>
    <n v="2"/>
    <d v="2015-06-12T14:00:00"/>
    <n v="2"/>
    <n v="21"/>
    <n v="6"/>
    <n v="398000000"/>
    <n v="378926000"/>
    <n v="318086000"/>
    <n v="60840000"/>
  </r>
  <r>
    <n v="167"/>
    <s v="Dinas Pekerjaan Umum Kabupaten Wonosobo"/>
    <x v="19"/>
    <x v="166"/>
    <x v="2"/>
    <x v="114"/>
    <n v="2"/>
    <d v="2015-06-19T15:00:00"/>
    <n v="2"/>
    <n v="34"/>
    <n v="8"/>
    <n v="350000000"/>
    <n v="350000000"/>
    <n v="332264000"/>
    <n v="17736000"/>
  </r>
  <r>
    <n v="168"/>
    <s v="Dinas Pekerjaan Umum Kabupaten Wonosobo"/>
    <x v="19"/>
    <x v="167"/>
    <x v="2"/>
    <x v="115"/>
    <n v="2"/>
    <d v="2015-06-18T15:00:00"/>
    <n v="2"/>
    <n v="33"/>
    <n v="6"/>
    <n v="290000000"/>
    <n v="284399000"/>
    <n v="267105000"/>
    <n v="17294000"/>
  </r>
  <r>
    <n v="169"/>
    <s v="Dinas Pekerjaan Umum Kabupaten Wonosobo"/>
    <x v="4"/>
    <x v="168"/>
    <x v="2"/>
    <x v="116"/>
    <n v="2"/>
    <d v="2015-05-22T16:00:00"/>
    <n v="2"/>
    <n v="24"/>
    <n v="5"/>
    <n v="1200000000"/>
    <n v="1173678000"/>
    <n v="1151748000"/>
    <n v="21930000"/>
  </r>
  <r>
    <n v="170"/>
    <s v="Dinas Pekerjaan Umum Kabupaten Wonosobo"/>
    <x v="19"/>
    <x v="169"/>
    <x v="2"/>
    <x v="117"/>
    <n v="2"/>
    <d v="2015-05-22T16:00:00"/>
    <n v="2"/>
    <n v="25"/>
    <n v="3"/>
    <n v="329000000"/>
    <n v="323839000"/>
    <n v="319232000"/>
    <n v="4607000"/>
  </r>
  <r>
    <n v="171"/>
    <s v="Dinas Pekerjaan Umum Kabupaten Wonosobo"/>
    <x v="19"/>
    <x v="170"/>
    <x v="3"/>
    <x v="118"/>
    <n v="2"/>
    <d v="2015-06-12T16:00:00"/>
    <n v="2"/>
    <n v="26"/>
    <n v="14"/>
    <n v="2475000000"/>
    <n v="2447390000"/>
    <n v="2294305000"/>
    <n v="153085000"/>
  </r>
  <r>
    <n v="172"/>
    <s v="Dinas Pekerjaan Umum Kabupaten Wonosobo"/>
    <x v="19"/>
    <x v="171"/>
    <x v="2"/>
    <x v="119"/>
    <n v="2"/>
    <d v="2015-05-20T16:00:00"/>
    <n v="2"/>
    <n v="20"/>
    <n v="3"/>
    <n v="2800000000"/>
    <n v="2734454000"/>
    <n v="2676402000"/>
    <n v="58052000"/>
  </r>
  <r>
    <n v="173"/>
    <s v="Dinas Pekerjaan Umum Kabupaten Wonosobo"/>
    <x v="19"/>
    <x v="172"/>
    <x v="2"/>
    <x v="120"/>
    <n v="2"/>
    <d v="2015-05-11T16:00:00"/>
    <n v="2"/>
    <n v="27"/>
    <n v="4"/>
    <n v="300000000"/>
    <n v="292440000"/>
    <n v="290614000"/>
    <n v="1826000"/>
  </r>
  <r>
    <n v="174"/>
    <s v="Dinas Pekerjaan Umum Kabupaten Wonosobo"/>
    <x v="19"/>
    <x v="173"/>
    <x v="2"/>
    <x v="121"/>
    <n v="2"/>
    <d v="2015-05-11T16:00:00"/>
    <n v="2"/>
    <n v="28"/>
    <n v="6"/>
    <n v="291000000"/>
    <n v="283396000"/>
    <n v="267531000"/>
    <n v="15865000"/>
  </r>
  <r>
    <n v="175"/>
    <s v="Dinas Pekerjaan Umum Kabupaten Wonosobo"/>
    <x v="19"/>
    <x v="174"/>
    <x v="2"/>
    <x v="122"/>
    <n v="2"/>
    <d v="2015-05-05T16:00:00"/>
    <n v="2"/>
    <n v="29"/>
    <n v="4"/>
    <n v="300000000"/>
    <n v="291858000"/>
    <n v="255501000"/>
    <n v="36357000"/>
  </r>
  <r>
    <n v="176"/>
    <s v="Universitas Sains Al-Quran (UNSIQ) Wonosobo"/>
    <x v="20"/>
    <x v="175"/>
    <x v="2"/>
    <x v="123"/>
    <n v="2"/>
    <d v="2015-04-25T16:00:00"/>
    <n v="2"/>
    <n v="27"/>
    <n v="3"/>
    <n v="1011000000"/>
    <n v="1011000000"/>
    <n v="990000000"/>
    <n v="21000000"/>
  </r>
  <r>
    <n v="177"/>
    <s v="Dinas Pendidikan, Pemuda dan Olah Raga"/>
    <x v="21"/>
    <x v="176"/>
    <x v="1"/>
    <x v="124"/>
    <n v="2"/>
    <d v="2015-05-13T11:00:00"/>
    <n v="2"/>
    <n v="82"/>
    <n v="5"/>
    <n v="1050000000"/>
    <n v="1045852500"/>
    <n v="1034495000"/>
    <n v="11357500"/>
  </r>
  <r>
    <n v="178"/>
    <s v="Dinas Pendidikan, Pemuda dan Olah Raga"/>
    <x v="21"/>
    <x v="177"/>
    <x v="1"/>
    <x v="125"/>
    <n v="1"/>
    <d v="2015-05-08T11:00:00"/>
    <n v="2"/>
    <n v="104"/>
    <n v="11"/>
    <n v="382028400"/>
    <n v="377798000"/>
    <n v="253324500"/>
    <n v="124473500"/>
  </r>
  <r>
    <n v="179"/>
    <s v="Dinas Kesehatan"/>
    <x v="10"/>
    <x v="178"/>
    <x v="2"/>
    <x v="126"/>
    <n v="1"/>
    <d v="2015-04-21T16:00:00"/>
    <n v="2"/>
    <n v="17"/>
    <n v="3"/>
    <n v="1980000000"/>
    <n v="1980000000"/>
    <n v="1969048000"/>
    <n v="10952000"/>
  </r>
  <r>
    <n v="180"/>
    <s v="Dinas Pendapatan, Pengelolaan Keuangan Dan Aset Daerah Kab. Wonosobo"/>
    <x v="22"/>
    <x v="179"/>
    <x v="4"/>
    <x v="127"/>
    <n v="1"/>
    <d v="2015-04-10T16:00:00"/>
    <n v="2"/>
    <n v="9"/>
    <n v="3"/>
    <n v="173250000"/>
    <n v="172715400"/>
    <n v="172170900"/>
    <n v="544500"/>
  </r>
  <r>
    <n v="181"/>
    <s v="Dinas Kesehatan"/>
    <x v="10"/>
    <x v="180"/>
    <x v="2"/>
    <x v="128"/>
    <n v="1"/>
    <d v="2015-04-13T15:00:00"/>
    <n v="2"/>
    <n v="31"/>
    <n v="3"/>
    <n v="2400000000"/>
    <n v="2382375000"/>
    <n v="2365750000"/>
    <n v="16625000"/>
  </r>
  <r>
    <n v="182"/>
    <s v="Dinas Pendidikan, Pemuda dan Olah Raga"/>
    <x v="21"/>
    <x v="181"/>
    <x v="1"/>
    <x v="124"/>
    <n v="2"/>
    <d v="2015-05-13T16:00:00"/>
    <n v="2"/>
    <n v="77"/>
    <n v="10"/>
    <n v="228000000"/>
    <n v="225720000"/>
    <n v="198352000"/>
    <n v="27368000"/>
  </r>
  <r>
    <n v="183"/>
    <s v="Perusahaan Daerah Air Minum"/>
    <x v="3"/>
    <x v="182"/>
    <x v="1"/>
    <x v="129"/>
    <n v="1"/>
    <d v="2015-03-26T14:00:00"/>
    <n v="1"/>
    <n v="58"/>
    <n v="4"/>
    <n v="491027735"/>
    <n v="491027735"/>
    <n v="413704005"/>
    <n v="77323730"/>
  </r>
  <r>
    <n v="184"/>
    <s v="Perusahaan Daerah Air Minum"/>
    <x v="3"/>
    <x v="183"/>
    <x v="1"/>
    <x v="129"/>
    <n v="1"/>
    <d v="2015-03-26T14:00:00"/>
    <n v="1"/>
    <n v="49"/>
    <n v="3"/>
    <n v="252648000"/>
    <n v="252648000"/>
    <n v="235795780"/>
    <n v="16852220"/>
  </r>
  <r>
    <n v="185"/>
    <s v="Perusahaan Daerah Air Minum"/>
    <x v="3"/>
    <x v="184"/>
    <x v="1"/>
    <x v="129"/>
    <n v="1"/>
    <d v="2015-03-26T14:00:00"/>
    <n v="1"/>
    <n v="40"/>
    <n v="4"/>
    <n v="402649500"/>
    <n v="402649500"/>
    <n v="366379750"/>
    <n v="36269750"/>
  </r>
  <r>
    <n v="186"/>
    <s v="Sekretariat Daerah Kabupaten Wonosobo"/>
    <x v="8"/>
    <x v="185"/>
    <x v="2"/>
    <x v="130"/>
    <n v="1"/>
    <d v="2015-03-27T16:00:00"/>
    <n v="1"/>
    <n v="30"/>
    <n v="2"/>
    <n v="2146700500"/>
    <n v="2146480000"/>
    <n v="2103543000"/>
    <n v="42937000"/>
  </r>
  <r>
    <n v="187"/>
    <s v="Sekretariat Daerah Kabupaten Wonosobo"/>
    <x v="8"/>
    <x v="186"/>
    <x v="1"/>
    <x v="131"/>
    <n v="1"/>
    <d v="2015-04-07T14:00:00"/>
    <n v="2"/>
    <n v="86"/>
    <n v="7"/>
    <n v="1477660500"/>
    <n v="1465750000"/>
    <n v="1430898000"/>
    <n v="34852000"/>
  </r>
  <r>
    <n v="188"/>
    <s v="Sekretariat Daerah Kabupaten Wonosobo"/>
    <x v="8"/>
    <x v="187"/>
    <x v="4"/>
    <x v="132"/>
    <n v="1"/>
    <d v="2015-03-20T11:00:00"/>
    <n v="1"/>
    <n v="11"/>
    <n v="2"/>
    <n v="300000000"/>
    <n v="223117000"/>
    <n v="220112000"/>
    <n v="3005000"/>
  </r>
  <r>
    <n v="189"/>
    <s v="Dinas Pendidikan, Pemuda dan Olah Raga"/>
    <x v="21"/>
    <x v="188"/>
    <x v="1"/>
    <x v="133"/>
    <n v="1"/>
    <d v="2015-03-12T16:00:00"/>
    <n v="1"/>
    <n v="68"/>
    <n v="6"/>
    <n v="432450000"/>
    <n v="290569000"/>
    <n v="254926000"/>
    <n v="35643000"/>
  </r>
  <r>
    <n v="190"/>
    <s v="Dinas Pendidikan, Pemuda dan Olah Raga"/>
    <x v="21"/>
    <x v="189"/>
    <x v="1"/>
    <x v="133"/>
    <n v="1"/>
    <d v="2015-03-12T15:00:00"/>
    <n v="1"/>
    <n v="62"/>
    <n v="5"/>
    <n v="1186350000"/>
    <n v="429662000"/>
    <n v="367685000"/>
    <n v="61977000"/>
  </r>
  <r>
    <n v="191"/>
    <s v="Dinas Pendidikan, Pemuda dan Olah Raga"/>
    <x v="21"/>
    <x v="190"/>
    <x v="1"/>
    <x v="134"/>
    <n v="1"/>
    <d v="2015-03-06T14:00:00"/>
    <n v="1"/>
    <n v="90"/>
    <n v="13"/>
    <n v="250000000"/>
    <n v="247940000"/>
    <n v="166375000"/>
    <n v="81565000"/>
  </r>
  <r>
    <n v="192"/>
    <s v="Dinas Pendidikan, Pemuda dan Olah Raga"/>
    <x v="21"/>
    <x v="191"/>
    <x v="1"/>
    <x v="134"/>
    <n v="1"/>
    <d v="2015-03-06T14:00:00"/>
    <n v="1"/>
    <n v="95"/>
    <n v="12"/>
    <n v="1125000000"/>
    <n v="1054944000"/>
    <n v="1025590000"/>
    <n v="29354000"/>
  </r>
  <r>
    <n v="193"/>
    <s v="Dinas Pendidikan, Pemuda dan Olah Raga"/>
    <x v="21"/>
    <x v="192"/>
    <x v="1"/>
    <x v="135"/>
    <n v="1"/>
    <d v="2015-02-17T10:00:00"/>
    <n v="1"/>
    <n v="51"/>
    <n v="4"/>
    <n v="236685000"/>
    <n v="233158000"/>
    <n v="221100000"/>
    <n v="12058000"/>
  </r>
  <r>
    <n v="194"/>
    <s v="Perusahaan Daerah Air Minum"/>
    <x v="3"/>
    <x v="193"/>
    <x v="1"/>
    <x v="136"/>
    <n v="1"/>
    <d v="2015-02-02T09:00:00"/>
    <n v="1"/>
    <n v="32"/>
    <n v="5"/>
    <n v="1020250000"/>
    <n v="885500000"/>
    <n v="881650000"/>
    <n v="3850000"/>
  </r>
  <r>
    <n v="195"/>
    <s v="Perusahaan Daerah Air Minum"/>
    <x v="3"/>
    <x v="194"/>
    <x v="1"/>
    <x v="137"/>
    <n v="1"/>
    <d v="2015-02-03T09:00:00"/>
    <n v="1"/>
    <n v="27"/>
    <n v="6"/>
    <n v="745140000"/>
    <n v="658900000"/>
    <n v="424160000"/>
    <n v="234740000"/>
  </r>
  <r>
    <n v="196"/>
    <s v="Perusahaan Daerah Air Minum"/>
    <x v="3"/>
    <x v="195"/>
    <x v="1"/>
    <x v="138"/>
    <n v="1"/>
    <d v="2015-01-30T09:00:00"/>
    <n v="1"/>
    <n v="33"/>
    <n v="5"/>
    <n v="936551000"/>
    <n v="885903150"/>
    <n v="778793400"/>
    <n v="107109750"/>
  </r>
  <r>
    <m/>
    <m/>
    <x v="0"/>
    <x v="0"/>
    <x v="0"/>
    <x v="0"/>
    <m/>
    <m/>
    <m/>
    <m/>
    <m/>
    <m/>
    <m/>
    <m/>
    <m/>
  </r>
  <r>
    <m/>
    <m/>
    <x v="0"/>
    <x v="196"/>
    <x v="0"/>
    <x v="0"/>
    <m/>
    <m/>
    <m/>
    <n v="25.811224489795919"/>
    <n v="4.1785714285714288"/>
    <n v="206061439235"/>
    <n v="195732344269"/>
    <n v="187780667460"/>
    <n v="795167680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5" indent="0" outline="1" outlineData="1" multipleFieldFilters="0">
  <location ref="A5:E7" firstHeaderRow="0" firstDataRow="1" firstDataCol="1" rowPageCount="3" colPageCount="1"/>
  <pivotFields count="15">
    <pivotField showAll="0"/>
    <pivotField multipleItemSelectionAllowed="1" showAll="0"/>
    <pivotField axis="axisPage" multipleItemSelectionAllowed="1" showAll="0">
      <items count="25">
        <item x="16"/>
        <item x="17"/>
        <item x="18"/>
        <item x="12"/>
        <item x="1"/>
        <item x="21"/>
        <item h="1" m="1" x="23"/>
        <item x="4"/>
        <item x="10"/>
        <item x="22"/>
        <item x="19"/>
        <item x="5"/>
        <item x="6"/>
        <item x="11"/>
        <item x="15"/>
        <item x="9"/>
        <item x="14"/>
        <item x="7"/>
        <item x="3"/>
        <item x="13"/>
        <item x="8"/>
        <item x="0"/>
        <item x="2"/>
        <item x="20"/>
        <item t="default"/>
      </items>
    </pivotField>
    <pivotField axis="axisRow" showAll="0">
      <items count="198">
        <item x="73"/>
        <item x="28"/>
        <item x="29"/>
        <item x="27"/>
        <item x="84"/>
        <item x="40"/>
        <item x="96"/>
        <item x="83"/>
        <item x="162"/>
        <item x="196"/>
        <item x="170"/>
        <item x="102"/>
        <item x="155"/>
        <item x="163"/>
        <item x="122"/>
        <item x="36"/>
        <item x="26"/>
        <item x="185"/>
        <item x="53"/>
        <item x="175"/>
        <item x="101"/>
        <item x="180"/>
        <item x="103"/>
        <item x="130"/>
        <item x="85"/>
        <item x="135"/>
        <item x="136"/>
        <item x="178"/>
        <item x="137"/>
        <item x="152"/>
        <item x="92"/>
        <item x="86"/>
        <item x="46"/>
        <item x="60"/>
        <item x="133"/>
        <item x="93"/>
        <item x="113"/>
        <item x="148"/>
        <item x="70"/>
        <item x="63"/>
        <item x="168"/>
        <item x="98"/>
        <item x="90"/>
        <item x="195"/>
        <item x="50"/>
        <item x="123"/>
        <item x="2"/>
        <item x="191"/>
        <item x="190"/>
        <item x="24"/>
        <item x="181"/>
        <item x="177"/>
        <item x="6"/>
        <item x="176"/>
        <item x="51"/>
        <item x="52"/>
        <item x="19"/>
        <item x="55"/>
        <item x="134"/>
        <item x="16"/>
        <item x="18"/>
        <item x="192"/>
        <item x="7"/>
        <item x="188"/>
        <item x="189"/>
        <item x="43"/>
        <item x="42"/>
        <item x="4"/>
        <item x="49"/>
        <item x="187"/>
        <item x="1"/>
        <item x="5"/>
        <item x="107"/>
        <item x="108"/>
        <item x="186"/>
        <item x="23"/>
        <item x="41"/>
        <item x="57"/>
        <item x="56"/>
        <item x="11"/>
        <item x="9"/>
        <item x="3"/>
        <item x="10"/>
        <item x="88"/>
        <item x="184"/>
        <item x="183"/>
        <item x="182"/>
        <item x="194"/>
        <item x="54"/>
        <item x="179"/>
        <item x="193"/>
        <item x="164"/>
        <item x="8"/>
        <item x="72"/>
        <item x="76"/>
        <item x="172"/>
        <item x="77"/>
        <item x="59"/>
        <item x="12"/>
        <item x="104"/>
        <item x="140"/>
        <item x="69"/>
        <item x="44"/>
        <item x="95"/>
        <item x="156"/>
        <item x="64"/>
        <item x="20"/>
        <item x="48"/>
        <item x="147"/>
        <item x="145"/>
        <item x="75"/>
        <item x="71"/>
        <item x="139"/>
        <item x="35"/>
        <item x="91"/>
        <item x="119"/>
        <item x="25"/>
        <item x="146"/>
        <item x="160"/>
        <item x="39"/>
        <item x="150"/>
        <item x="31"/>
        <item x="120"/>
        <item x="30"/>
        <item x="151"/>
        <item x="37"/>
        <item x="141"/>
        <item x="78"/>
        <item x="32"/>
        <item x="171"/>
        <item x="33"/>
        <item x="45"/>
        <item x="21"/>
        <item x="61"/>
        <item x="174"/>
        <item x="15"/>
        <item x="22"/>
        <item x="132"/>
        <item x="131"/>
        <item x="17"/>
        <item x="143"/>
        <item x="173"/>
        <item x="142"/>
        <item x="79"/>
        <item x="58"/>
        <item x="144"/>
        <item x="68"/>
        <item x="109"/>
        <item x="66"/>
        <item x="34"/>
        <item x="62"/>
        <item x="87"/>
        <item x="169"/>
        <item x="114"/>
        <item x="89"/>
        <item x="65"/>
        <item x="153"/>
        <item x="129"/>
        <item x="14"/>
        <item x="13"/>
        <item x="67"/>
        <item x="165"/>
        <item x="47"/>
        <item x="74"/>
        <item x="38"/>
        <item x="80"/>
        <item x="125"/>
        <item x="117"/>
        <item x="128"/>
        <item x="158"/>
        <item x="124"/>
        <item x="157"/>
        <item x="127"/>
        <item x="115"/>
        <item x="81"/>
        <item x="106"/>
        <item x="82"/>
        <item x="97"/>
        <item x="149"/>
        <item x="159"/>
        <item x="154"/>
        <item x="116"/>
        <item x="161"/>
        <item x="121"/>
        <item x="138"/>
        <item x="126"/>
        <item x="166"/>
        <item x="100"/>
        <item x="105"/>
        <item x="118"/>
        <item x="99"/>
        <item x="112"/>
        <item x="167"/>
        <item x="94"/>
        <item x="0"/>
        <item x="110"/>
        <item x="111"/>
        <item t="default"/>
      </items>
    </pivotField>
    <pivotField axis="axisPage" multipleItemSelectionAllowed="1" showAll="0">
      <items count="6">
        <item x="1"/>
        <item x="3"/>
        <item x="4"/>
        <item x="2"/>
        <item x="0"/>
        <item t="default"/>
      </items>
    </pivotField>
    <pivotField axis="axisPage" multipleItemSelectionAllowed="1" showAll="0">
      <items count="141">
        <item h="1" m="1" x="139"/>
        <item x="138"/>
        <item h="1" x="137"/>
        <item h="1" x="136"/>
        <item h="1" x="135"/>
        <item h="1" x="134"/>
        <item h="1" x="133"/>
        <item h="1" x="131"/>
        <item h="1" x="132"/>
        <item h="1" x="130"/>
        <item h="1" x="129"/>
        <item h="1" x="128"/>
        <item h="1" x="126"/>
        <item h="1" x="127"/>
        <item h="1" x="125"/>
        <item h="1" x="123"/>
        <item h="1" x="124"/>
        <item h="1" x="121"/>
        <item h="1" x="122"/>
        <item h="1" x="119"/>
        <item h="1" x="118"/>
        <item h="1" x="116"/>
        <item h="1" x="117"/>
        <item h="1" x="115"/>
        <item h="1" x="114"/>
        <item h="1" x="113"/>
        <item h="1" x="112"/>
        <item h="1" x="111"/>
        <item h="1" x="110"/>
        <item h="1" x="109"/>
        <item h="1" x="108"/>
        <item h="1" x="105"/>
        <item h="1" x="107"/>
        <item h="1" x="102"/>
        <item h="1" x="103"/>
        <item h="1" x="104"/>
        <item h="1" x="101"/>
        <item h="1" x="106"/>
        <item h="1" x="100"/>
        <item h="1" x="99"/>
        <item h="1" x="98"/>
        <item h="1" x="97"/>
        <item h="1" x="92"/>
        <item h="1" x="95"/>
        <item h="1" x="94"/>
        <item h="1" x="93"/>
        <item h="1" x="96"/>
        <item h="1" x="91"/>
        <item h="1" x="90"/>
        <item h="1" x="89"/>
        <item h="1" x="88"/>
        <item h="1" x="87"/>
        <item h="1" x="86"/>
        <item h="1" x="85"/>
        <item h="1" x="84"/>
        <item h="1" x="83"/>
        <item h="1" x="82"/>
        <item h="1" x="81"/>
        <item h="1" x="77"/>
        <item h="1" x="76"/>
        <item h="1" x="62"/>
        <item h="1" x="80"/>
        <item h="1" x="75"/>
        <item h="1" x="78"/>
        <item h="1" x="74"/>
        <item h="1" x="73"/>
        <item h="1" x="71"/>
        <item h="1" x="79"/>
        <item h="1" x="70"/>
        <item h="1" x="69"/>
        <item h="1" x="67"/>
        <item h="1" x="66"/>
        <item h="1" x="65"/>
        <item h="1" x="64"/>
        <item h="1" x="63"/>
        <item h="1" x="60"/>
        <item h="1" x="61"/>
        <item h="1" x="59"/>
        <item h="1" x="57"/>
        <item h="1" x="56"/>
        <item h="1" x="58"/>
        <item h="1" x="68"/>
        <item h="1" x="55"/>
        <item h="1" x="54"/>
        <item h="1" x="53"/>
        <item h="1" x="52"/>
        <item h="1" x="51"/>
        <item h="1" x="50"/>
        <item h="1" x="47"/>
        <item h="1" x="49"/>
        <item h="1" x="46"/>
        <item h="1" x="45"/>
        <item h="1" x="44"/>
        <item h="1" x="43"/>
        <item h="1" x="42"/>
        <item h="1" x="41"/>
        <item h="1" x="48"/>
        <item h="1" x="40"/>
        <item h="1" x="39"/>
        <item h="1" x="38"/>
        <item h="1" x="37"/>
        <item h="1" x="36"/>
        <item h="1" x="35"/>
        <item h="1" x="34"/>
        <item h="1" x="33"/>
        <item h="1" x="32"/>
        <item h="1" x="31"/>
        <item h="1" x="30"/>
        <item h="1" x="29"/>
        <item h="1" x="22"/>
        <item h="1" x="28"/>
        <item h="1" x="27"/>
        <item h="1" x="26"/>
        <item h="1" x="25"/>
        <item h="1" x="24"/>
        <item h="1" x="23"/>
        <item h="1" x="21"/>
        <item h="1" x="72"/>
        <item h="1" x="20"/>
        <item h="1" x="19"/>
        <item h="1" x="18"/>
        <item h="1" x="16"/>
        <item h="1" x="15"/>
        <item h="1" x="13"/>
        <item h="1" x="14"/>
        <item h="1" x="12"/>
        <item h="1" x="17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  <item h="1" x="120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</pivotFields>
  <rowFields count="1">
    <field x="3"/>
  </rowFields>
  <rowItems count="2">
    <i>
      <x v="4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3">
    <pageField fld="2" hier="-1"/>
    <pageField fld="4" hier="-1"/>
    <pageField fld="5" hier="-1"/>
  </pageFields>
  <dataFields count="4">
    <dataField name="Count of HPS" fld="12" subtotal="count" baseField="0" baseItem="0"/>
    <dataField name="Sum of HPS2" fld="12" baseField="3" baseItem="10"/>
    <dataField name="Sum of HARGA KONTRAK" fld="13" baseField="3" baseItem="8"/>
    <dataField name="Sum of SISA TENDER" fld="14" baseField="3" baseItem="153"/>
  </dataFields>
  <formats count="1">
    <format dxfId="0">
      <pivotArea dataOnly="0" labelOnly="1" outline="0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opLeftCell="A40" zoomScale="87" zoomScaleNormal="87" workbookViewId="0">
      <selection activeCell="F12" sqref="F12"/>
    </sheetView>
  </sheetViews>
  <sheetFormatPr defaultRowHeight="15" x14ac:dyDescent="0.25"/>
  <cols>
    <col min="1" max="1" width="9.140625" style="62"/>
    <col min="2" max="2" width="5.42578125" style="62" customWidth="1"/>
    <col min="3" max="3" width="52" style="62" customWidth="1"/>
    <col min="4" max="4" width="47.85546875" style="62" customWidth="1"/>
    <col min="5" max="5" width="5.7109375" style="63" customWidth="1"/>
    <col min="6" max="7" width="23.7109375" style="62" customWidth="1"/>
    <col min="8" max="8" width="7.85546875" style="62" customWidth="1"/>
    <col min="9" max="9" width="9" style="62" customWidth="1"/>
    <col min="10" max="10" width="17.7109375" style="62" customWidth="1"/>
    <col min="11" max="11" width="17.140625" style="62" customWidth="1"/>
    <col min="12" max="13" width="17.85546875" style="62" customWidth="1"/>
    <col min="14" max="14" width="30.5703125" style="62" customWidth="1"/>
    <col min="15" max="15" width="17.85546875" style="64" customWidth="1"/>
    <col min="16" max="16" width="9.140625" style="62"/>
    <col min="17" max="17" width="15.42578125" style="62" bestFit="1" customWidth="1"/>
    <col min="18" max="16384" width="9.140625" style="62"/>
  </cols>
  <sheetData>
    <row r="1" spans="1:15" ht="18.75" x14ac:dyDescent="0.25">
      <c r="B1" s="295" t="s">
        <v>7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</row>
    <row r="2" spans="1:15" ht="18.75" x14ac:dyDescent="0.25">
      <c r="B2" s="295" t="s">
        <v>8</v>
      </c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</row>
    <row r="3" spans="1:15" ht="18.75" x14ac:dyDescent="0.25">
      <c r="B3" s="295" t="s">
        <v>12</v>
      </c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</row>
    <row r="4" spans="1:15" ht="15.75" thickBot="1" x14ac:dyDescent="0.3"/>
    <row r="5" spans="1:15" ht="38.25" customHeight="1" thickTop="1" x14ac:dyDescent="0.25">
      <c r="B5" s="296" t="s">
        <v>0</v>
      </c>
      <c r="C5" s="291" t="s">
        <v>13</v>
      </c>
      <c r="D5" s="291" t="s">
        <v>1</v>
      </c>
      <c r="E5" s="298" t="s">
        <v>11</v>
      </c>
      <c r="F5" s="300" t="s">
        <v>14</v>
      </c>
      <c r="G5" s="301"/>
      <c r="H5" s="301"/>
      <c r="I5" s="302"/>
      <c r="J5" s="291" t="s">
        <v>5</v>
      </c>
      <c r="K5" s="291" t="s">
        <v>2</v>
      </c>
      <c r="L5" s="291" t="s">
        <v>17</v>
      </c>
      <c r="M5" s="291" t="s">
        <v>3</v>
      </c>
      <c r="N5" s="291" t="s">
        <v>18</v>
      </c>
      <c r="O5" s="293" t="s">
        <v>4</v>
      </c>
    </row>
    <row r="6" spans="1:15" ht="38.25" customHeight="1" thickBot="1" x14ac:dyDescent="0.3">
      <c r="B6" s="297"/>
      <c r="C6" s="292"/>
      <c r="D6" s="292"/>
      <c r="E6" s="299"/>
      <c r="F6" s="65" t="s">
        <v>15</v>
      </c>
      <c r="G6" s="65" t="s">
        <v>16</v>
      </c>
      <c r="H6" s="65" t="s">
        <v>22</v>
      </c>
      <c r="I6" s="65" t="s">
        <v>23</v>
      </c>
      <c r="J6" s="292"/>
      <c r="K6" s="292"/>
      <c r="L6" s="292"/>
      <c r="M6" s="292"/>
      <c r="N6" s="292"/>
      <c r="O6" s="294"/>
    </row>
    <row r="7" spans="1:15" s="21" customFormat="1" ht="30.75" thickBot="1" x14ac:dyDescent="0.3">
      <c r="A7" s="21">
        <v>1</v>
      </c>
      <c r="B7" s="66">
        <v>1</v>
      </c>
      <c r="C7" s="67" t="s">
        <v>65</v>
      </c>
      <c r="D7" s="68" t="s">
        <v>181</v>
      </c>
      <c r="E7" s="69" t="s">
        <v>39</v>
      </c>
      <c r="F7" s="70">
        <v>42334.875</v>
      </c>
      <c r="G7" s="70" t="s">
        <v>182</v>
      </c>
      <c r="H7" s="71">
        <v>21</v>
      </c>
      <c r="I7" s="71">
        <v>1</v>
      </c>
      <c r="J7" s="72">
        <v>397500000</v>
      </c>
      <c r="K7" s="72">
        <v>393558000</v>
      </c>
      <c r="L7" s="73">
        <v>353133000</v>
      </c>
      <c r="M7" s="72">
        <f>K7-L7</f>
        <v>40425000</v>
      </c>
      <c r="N7" s="74" t="s">
        <v>175</v>
      </c>
      <c r="O7" s="75" t="s">
        <v>183</v>
      </c>
    </row>
    <row r="8" spans="1:15" s="21" customFormat="1" ht="30" x14ac:dyDescent="0.25">
      <c r="A8" s="21">
        <f>A7+1</f>
        <v>2</v>
      </c>
      <c r="B8" s="76">
        <f>B7+1</f>
        <v>2</v>
      </c>
      <c r="C8" s="13" t="s">
        <v>65</v>
      </c>
      <c r="D8" s="3" t="s">
        <v>184</v>
      </c>
      <c r="E8" s="69" t="s">
        <v>39</v>
      </c>
      <c r="F8" s="11">
        <v>42334.875</v>
      </c>
      <c r="G8" s="11" t="s">
        <v>182</v>
      </c>
      <c r="H8" s="9">
        <v>13</v>
      </c>
      <c r="I8" s="9">
        <v>1</v>
      </c>
      <c r="J8" s="77">
        <v>600000000</v>
      </c>
      <c r="K8" s="77">
        <v>598862000</v>
      </c>
      <c r="L8" s="78">
        <v>537570000</v>
      </c>
      <c r="M8" s="77">
        <f>K8-L8</f>
        <v>61292000</v>
      </c>
      <c r="N8" s="4" t="s">
        <v>185</v>
      </c>
      <c r="O8" s="79" t="s">
        <v>186</v>
      </c>
    </row>
    <row r="9" spans="1:15" s="21" customFormat="1" x14ac:dyDescent="0.25">
      <c r="A9" s="21">
        <f t="shared" ref="A9:A45" si="0">A8+1</f>
        <v>3</v>
      </c>
      <c r="B9" s="76">
        <f t="shared" ref="B9:B24" si="1">B8+1</f>
        <v>3</v>
      </c>
      <c r="C9" s="13" t="s">
        <v>65</v>
      </c>
      <c r="D9" s="80" t="s">
        <v>187</v>
      </c>
      <c r="E9" s="12" t="s">
        <v>39</v>
      </c>
      <c r="F9" s="11">
        <v>42332.666666666664</v>
      </c>
      <c r="G9" s="11" t="s">
        <v>188</v>
      </c>
      <c r="H9" s="9">
        <v>23</v>
      </c>
      <c r="I9" s="9">
        <v>4</v>
      </c>
      <c r="J9" s="77">
        <v>290914000</v>
      </c>
      <c r="K9" s="77">
        <v>287115000</v>
      </c>
      <c r="L9" s="77">
        <v>280809000</v>
      </c>
      <c r="M9" s="77">
        <f>K9-L9</f>
        <v>6306000</v>
      </c>
      <c r="N9" s="4" t="s">
        <v>189</v>
      </c>
      <c r="O9" s="81"/>
    </row>
    <row r="10" spans="1:15" s="21" customFormat="1" ht="30" x14ac:dyDescent="0.25">
      <c r="A10" s="21">
        <f t="shared" si="0"/>
        <v>4</v>
      </c>
      <c r="B10" s="76">
        <f t="shared" si="1"/>
        <v>4</v>
      </c>
      <c r="C10" s="80" t="s">
        <v>190</v>
      </c>
      <c r="D10" s="3" t="s">
        <v>191</v>
      </c>
      <c r="E10" s="12" t="s">
        <v>39</v>
      </c>
      <c r="F10" s="11">
        <v>42322.375</v>
      </c>
      <c r="G10" s="11">
        <v>42338.458333333336</v>
      </c>
      <c r="H10" s="9">
        <v>13</v>
      </c>
      <c r="I10" s="9">
        <v>1</v>
      </c>
      <c r="J10" s="77">
        <v>300000000</v>
      </c>
      <c r="K10" s="77">
        <v>291250000</v>
      </c>
      <c r="L10" s="78">
        <v>282875000</v>
      </c>
      <c r="M10" s="77">
        <f t="shared" ref="M10:M45" si="2">K10-L10</f>
        <v>8375000</v>
      </c>
      <c r="N10" s="4" t="s">
        <v>192</v>
      </c>
      <c r="O10" s="81"/>
    </row>
    <row r="11" spans="1:15" s="21" customFormat="1" x14ac:dyDescent="0.25">
      <c r="A11" s="21">
        <f t="shared" si="0"/>
        <v>5</v>
      </c>
      <c r="B11" s="76">
        <f t="shared" si="1"/>
        <v>5</v>
      </c>
      <c r="C11" s="80" t="s">
        <v>117</v>
      </c>
      <c r="D11" s="3" t="s">
        <v>193</v>
      </c>
      <c r="E11" s="12" t="s">
        <v>39</v>
      </c>
      <c r="F11" s="11">
        <v>42321.416666666664</v>
      </c>
      <c r="G11" s="3" t="s">
        <v>194</v>
      </c>
      <c r="H11" s="9">
        <v>19</v>
      </c>
      <c r="I11" s="9">
        <v>4</v>
      </c>
      <c r="J11" s="82">
        <v>967202000</v>
      </c>
      <c r="K11" s="77">
        <v>967202000</v>
      </c>
      <c r="L11" s="77">
        <v>507892000</v>
      </c>
      <c r="M11" s="77">
        <f t="shared" si="2"/>
        <v>459310000</v>
      </c>
      <c r="N11" s="62" t="s">
        <v>157</v>
      </c>
      <c r="O11" s="81"/>
    </row>
    <row r="12" spans="1:15" s="21" customFormat="1" x14ac:dyDescent="0.25">
      <c r="A12" s="21">
        <f t="shared" si="0"/>
        <v>6</v>
      </c>
      <c r="B12" s="76">
        <f t="shared" si="1"/>
        <v>6</v>
      </c>
      <c r="C12" s="13" t="s">
        <v>65</v>
      </c>
      <c r="D12" s="3" t="s">
        <v>195</v>
      </c>
      <c r="E12" s="12" t="s">
        <v>39</v>
      </c>
      <c r="F12" s="11">
        <v>42317.645833333336</v>
      </c>
      <c r="G12" s="3" t="s">
        <v>196</v>
      </c>
      <c r="H12" s="9">
        <v>29</v>
      </c>
      <c r="I12" s="9">
        <v>3</v>
      </c>
      <c r="J12" s="77">
        <v>980000000</v>
      </c>
      <c r="K12" s="82">
        <v>972944000</v>
      </c>
      <c r="L12" s="77">
        <v>944174000</v>
      </c>
      <c r="M12" s="77">
        <f t="shared" si="2"/>
        <v>28770000</v>
      </c>
      <c r="N12" s="62" t="s">
        <v>197</v>
      </c>
      <c r="O12" s="81"/>
    </row>
    <row r="13" spans="1:15" s="21" customFormat="1" x14ac:dyDescent="0.25">
      <c r="A13" s="21">
        <f t="shared" si="0"/>
        <v>7</v>
      </c>
      <c r="B13" s="76">
        <f t="shared" si="1"/>
        <v>7</v>
      </c>
      <c r="C13" s="13" t="s">
        <v>65</v>
      </c>
      <c r="D13" s="62" t="s">
        <v>198</v>
      </c>
      <c r="E13" s="12" t="s">
        <v>39</v>
      </c>
      <c r="F13" s="11">
        <v>42317.645833333336</v>
      </c>
      <c r="G13" s="3" t="s">
        <v>196</v>
      </c>
      <c r="H13" s="9">
        <v>28</v>
      </c>
      <c r="I13" s="9">
        <v>3</v>
      </c>
      <c r="J13" s="77">
        <v>1969000000</v>
      </c>
      <c r="K13" s="77">
        <v>1945440000</v>
      </c>
      <c r="L13" s="77">
        <v>1925360000</v>
      </c>
      <c r="M13" s="77">
        <f t="shared" si="2"/>
        <v>20080000</v>
      </c>
      <c r="N13" s="4" t="s">
        <v>199</v>
      </c>
      <c r="O13" s="81"/>
    </row>
    <row r="14" spans="1:15" s="21" customFormat="1" x14ac:dyDescent="0.25">
      <c r="A14" s="21">
        <f t="shared" si="0"/>
        <v>8</v>
      </c>
      <c r="B14" s="76">
        <f t="shared" si="1"/>
        <v>8</v>
      </c>
      <c r="C14" s="13" t="s">
        <v>65</v>
      </c>
      <c r="D14" s="3" t="s">
        <v>200</v>
      </c>
      <c r="E14" s="12" t="s">
        <v>39</v>
      </c>
      <c r="F14" s="11">
        <v>42317.645833333336</v>
      </c>
      <c r="G14" s="3" t="s">
        <v>196</v>
      </c>
      <c r="H14" s="9">
        <v>26</v>
      </c>
      <c r="I14" s="9">
        <v>3</v>
      </c>
      <c r="J14" s="77">
        <v>980000000</v>
      </c>
      <c r="K14" s="77">
        <v>973944000</v>
      </c>
      <c r="L14" s="77">
        <v>941944000</v>
      </c>
      <c r="M14" s="77">
        <f t="shared" si="2"/>
        <v>32000000</v>
      </c>
      <c r="N14" s="3" t="s">
        <v>201</v>
      </c>
      <c r="O14" s="81"/>
    </row>
    <row r="15" spans="1:15" s="21" customFormat="1" ht="30" x14ac:dyDescent="0.25">
      <c r="A15" s="21">
        <f t="shared" si="0"/>
        <v>9</v>
      </c>
      <c r="B15" s="76">
        <f t="shared" si="1"/>
        <v>9</v>
      </c>
      <c r="C15" s="13" t="s">
        <v>65</v>
      </c>
      <c r="D15" s="3" t="s">
        <v>202</v>
      </c>
      <c r="E15" s="12" t="s">
        <v>39</v>
      </c>
      <c r="F15" s="11">
        <v>42311.875</v>
      </c>
      <c r="G15" s="11">
        <v>42332.666666666664</v>
      </c>
      <c r="H15" s="9">
        <v>34</v>
      </c>
      <c r="I15" s="9">
        <v>1</v>
      </c>
      <c r="J15" s="77">
        <v>323700000</v>
      </c>
      <c r="K15" s="77">
        <v>317970500</v>
      </c>
      <c r="L15" s="83">
        <v>236204000</v>
      </c>
      <c r="M15" s="77">
        <f t="shared" si="2"/>
        <v>81766500</v>
      </c>
      <c r="N15" s="62" t="s">
        <v>203</v>
      </c>
      <c r="O15" s="79" t="s">
        <v>204</v>
      </c>
    </row>
    <row r="16" spans="1:15" s="21" customFormat="1" x14ac:dyDescent="0.25">
      <c r="A16" s="21">
        <f t="shared" si="0"/>
        <v>10</v>
      </c>
      <c r="B16" s="76">
        <f t="shared" si="1"/>
        <v>10</v>
      </c>
      <c r="C16" s="13" t="s">
        <v>65</v>
      </c>
      <c r="D16" s="3" t="s">
        <v>205</v>
      </c>
      <c r="E16" s="12" t="s">
        <v>39</v>
      </c>
      <c r="F16" s="11">
        <v>42310.6875</v>
      </c>
      <c r="G16" s="11">
        <v>42332.666666666664</v>
      </c>
      <c r="H16" s="9">
        <v>39</v>
      </c>
      <c r="I16" s="9">
        <v>8</v>
      </c>
      <c r="J16" s="77">
        <v>206410000</v>
      </c>
      <c r="K16" s="77">
        <v>202276000</v>
      </c>
      <c r="L16" s="77">
        <v>128497000</v>
      </c>
      <c r="M16" s="77">
        <f t="shared" si="2"/>
        <v>73779000</v>
      </c>
      <c r="N16" s="62" t="s">
        <v>206</v>
      </c>
      <c r="O16" s="81"/>
    </row>
    <row r="17" spans="1:17" s="21" customFormat="1" x14ac:dyDescent="0.25">
      <c r="A17" s="21">
        <f t="shared" si="0"/>
        <v>11</v>
      </c>
      <c r="B17" s="76">
        <f t="shared" si="1"/>
        <v>11</v>
      </c>
      <c r="C17" s="13" t="s">
        <v>65</v>
      </c>
      <c r="D17" s="62" t="s">
        <v>207</v>
      </c>
      <c r="E17" s="12" t="s">
        <v>39</v>
      </c>
      <c r="F17" s="11">
        <v>42310.666666666664</v>
      </c>
      <c r="G17" s="11">
        <v>42332.666666666664</v>
      </c>
      <c r="H17" s="9">
        <v>40</v>
      </c>
      <c r="I17" s="9">
        <v>9</v>
      </c>
      <c r="J17" s="77">
        <v>222440000</v>
      </c>
      <c r="K17" s="77">
        <v>217778000</v>
      </c>
      <c r="L17" s="77">
        <v>105795000</v>
      </c>
      <c r="M17" s="77">
        <f t="shared" si="2"/>
        <v>111983000</v>
      </c>
      <c r="N17" s="3" t="s">
        <v>206</v>
      </c>
      <c r="O17" s="81"/>
    </row>
    <row r="18" spans="1:17" s="21" customFormat="1" x14ac:dyDescent="0.25">
      <c r="A18" s="21">
        <f t="shared" si="0"/>
        <v>12</v>
      </c>
      <c r="B18" s="76">
        <f t="shared" si="1"/>
        <v>12</v>
      </c>
      <c r="C18" s="80" t="s">
        <v>208</v>
      </c>
      <c r="D18" s="62" t="s">
        <v>209</v>
      </c>
      <c r="E18" s="12" t="s">
        <v>20</v>
      </c>
      <c r="F18" s="11">
        <v>42310.416666666664</v>
      </c>
      <c r="G18" s="11">
        <v>42332.666666666664</v>
      </c>
      <c r="H18" s="9">
        <v>19</v>
      </c>
      <c r="I18" s="9">
        <v>3</v>
      </c>
      <c r="J18" s="77">
        <v>1350000000</v>
      </c>
      <c r="K18" s="77">
        <v>1245981000</v>
      </c>
      <c r="L18" s="77">
        <v>1237403000</v>
      </c>
      <c r="M18" s="77">
        <f t="shared" si="2"/>
        <v>8578000</v>
      </c>
      <c r="N18" s="3" t="s">
        <v>210</v>
      </c>
      <c r="O18" s="81"/>
    </row>
    <row r="19" spans="1:17" s="21" customFormat="1" ht="30" x14ac:dyDescent="0.25">
      <c r="A19" s="21">
        <f t="shared" si="0"/>
        <v>13</v>
      </c>
      <c r="B19" s="76">
        <f t="shared" si="1"/>
        <v>13</v>
      </c>
      <c r="C19" s="80" t="s">
        <v>34</v>
      </c>
      <c r="D19" s="3" t="s">
        <v>211</v>
      </c>
      <c r="E19" s="12" t="s">
        <v>20</v>
      </c>
      <c r="F19" s="3" t="s">
        <v>212</v>
      </c>
      <c r="G19" s="11">
        <v>42326.666666666664</v>
      </c>
      <c r="H19" s="9">
        <v>18</v>
      </c>
      <c r="I19" s="9">
        <v>5</v>
      </c>
      <c r="J19" s="77">
        <v>1000000000</v>
      </c>
      <c r="K19" s="77">
        <v>981547000</v>
      </c>
      <c r="L19" s="77">
        <v>969796000</v>
      </c>
      <c r="M19" s="77">
        <f t="shared" si="2"/>
        <v>11751000</v>
      </c>
      <c r="N19" s="3" t="s">
        <v>82</v>
      </c>
      <c r="O19" s="81"/>
    </row>
    <row r="20" spans="1:17" s="21" customFormat="1" ht="30" x14ac:dyDescent="0.25">
      <c r="A20" s="21">
        <f t="shared" si="0"/>
        <v>14</v>
      </c>
      <c r="B20" s="76">
        <f t="shared" si="1"/>
        <v>14</v>
      </c>
      <c r="C20" s="80" t="s">
        <v>34</v>
      </c>
      <c r="D20" s="3" t="s">
        <v>213</v>
      </c>
      <c r="E20" s="12" t="s">
        <v>20</v>
      </c>
      <c r="F20" s="3" t="s">
        <v>214</v>
      </c>
      <c r="G20" s="11">
        <v>42326.666666666664</v>
      </c>
      <c r="H20" s="9">
        <v>17</v>
      </c>
      <c r="I20" s="9">
        <v>3</v>
      </c>
      <c r="J20" s="77">
        <v>3000000000</v>
      </c>
      <c r="K20" s="77">
        <v>2940000000</v>
      </c>
      <c r="L20" s="77">
        <v>2931035000</v>
      </c>
      <c r="M20" s="77">
        <f t="shared" si="2"/>
        <v>8965000</v>
      </c>
      <c r="N20" s="3" t="s">
        <v>215</v>
      </c>
      <c r="O20" s="81"/>
    </row>
    <row r="21" spans="1:17" s="21" customFormat="1" ht="30" x14ac:dyDescent="0.25">
      <c r="A21" s="21">
        <f t="shared" si="0"/>
        <v>15</v>
      </c>
      <c r="B21" s="76">
        <f t="shared" si="1"/>
        <v>15</v>
      </c>
      <c r="C21" s="80" t="s">
        <v>34</v>
      </c>
      <c r="D21" s="3" t="s">
        <v>216</v>
      </c>
      <c r="E21" s="12" t="s">
        <v>20</v>
      </c>
      <c r="F21" s="3" t="s">
        <v>212</v>
      </c>
      <c r="G21" s="11">
        <v>42326.666666666664</v>
      </c>
      <c r="H21" s="9">
        <v>19</v>
      </c>
      <c r="I21" s="9">
        <v>1</v>
      </c>
      <c r="J21" s="77">
        <v>11000000000</v>
      </c>
      <c r="K21" s="77">
        <v>10708426000</v>
      </c>
      <c r="L21" s="78">
        <v>10430935000</v>
      </c>
      <c r="M21" s="77">
        <f t="shared" si="2"/>
        <v>277491000</v>
      </c>
      <c r="N21" s="3" t="s">
        <v>217</v>
      </c>
      <c r="O21" s="81"/>
    </row>
    <row r="22" spans="1:17" s="21" customFormat="1" ht="30" x14ac:dyDescent="0.25">
      <c r="A22" s="21">
        <f t="shared" si="0"/>
        <v>16</v>
      </c>
      <c r="B22" s="76">
        <f t="shared" si="1"/>
        <v>16</v>
      </c>
      <c r="C22" s="84" t="s">
        <v>218</v>
      </c>
      <c r="D22" s="3" t="s">
        <v>219</v>
      </c>
      <c r="E22" s="12" t="s">
        <v>39</v>
      </c>
      <c r="F22" s="3" t="s">
        <v>220</v>
      </c>
      <c r="G22" s="11">
        <v>42326.666666666664</v>
      </c>
      <c r="H22" s="9">
        <v>9</v>
      </c>
      <c r="I22" s="9">
        <v>3</v>
      </c>
      <c r="J22" s="77">
        <v>850486000</v>
      </c>
      <c r="K22" s="77">
        <v>822360710</v>
      </c>
      <c r="L22" s="77">
        <v>811382825</v>
      </c>
      <c r="M22" s="77">
        <f t="shared" si="2"/>
        <v>10977885</v>
      </c>
      <c r="N22" s="3" t="s">
        <v>221</v>
      </c>
      <c r="O22" s="81"/>
    </row>
    <row r="23" spans="1:17" s="21" customFormat="1" ht="30" x14ac:dyDescent="0.25">
      <c r="A23" s="21">
        <f t="shared" si="0"/>
        <v>17</v>
      </c>
      <c r="B23" s="76">
        <f t="shared" si="1"/>
        <v>17</v>
      </c>
      <c r="C23" s="80" t="s">
        <v>34</v>
      </c>
      <c r="D23" s="3" t="s">
        <v>222</v>
      </c>
      <c r="E23" s="12" t="s">
        <v>20</v>
      </c>
      <c r="F23" s="3" t="s">
        <v>223</v>
      </c>
      <c r="G23" s="11">
        <v>42326.666666666664</v>
      </c>
      <c r="H23" s="9">
        <v>17</v>
      </c>
      <c r="I23" s="9">
        <v>3</v>
      </c>
      <c r="J23" s="77">
        <v>600000000</v>
      </c>
      <c r="K23" s="77">
        <v>586610000</v>
      </c>
      <c r="L23" s="77">
        <v>568950000</v>
      </c>
      <c r="M23" s="77">
        <f t="shared" si="2"/>
        <v>17660000</v>
      </c>
      <c r="N23" s="3" t="s">
        <v>224</v>
      </c>
      <c r="O23" s="81"/>
    </row>
    <row r="24" spans="1:17" s="21" customFormat="1" ht="30" x14ac:dyDescent="0.25">
      <c r="A24" s="21">
        <f t="shared" si="0"/>
        <v>18</v>
      </c>
      <c r="B24" s="76">
        <f t="shared" si="1"/>
        <v>18</v>
      </c>
      <c r="C24" s="13" t="s">
        <v>65</v>
      </c>
      <c r="D24" s="3" t="s">
        <v>225</v>
      </c>
      <c r="E24" s="12" t="s">
        <v>39</v>
      </c>
      <c r="F24" s="3" t="s">
        <v>226</v>
      </c>
      <c r="G24" s="11">
        <v>42329.666666666664</v>
      </c>
      <c r="H24" s="9">
        <v>20</v>
      </c>
      <c r="I24" s="9">
        <v>2</v>
      </c>
      <c r="J24" s="77">
        <v>231873000</v>
      </c>
      <c r="K24" s="77">
        <v>230325000</v>
      </c>
      <c r="L24" s="85">
        <v>215027200</v>
      </c>
      <c r="M24" s="77">
        <f t="shared" si="2"/>
        <v>15297800</v>
      </c>
      <c r="N24" s="3" t="s">
        <v>227</v>
      </c>
      <c r="O24" s="86" t="s">
        <v>228</v>
      </c>
      <c r="P24" s="87"/>
      <c r="Q24" s="88"/>
    </row>
    <row r="25" spans="1:17" s="21" customFormat="1" x14ac:dyDescent="0.25">
      <c r="A25" s="21">
        <f t="shared" si="0"/>
        <v>19</v>
      </c>
      <c r="B25" s="76">
        <f t="shared" ref="B25:B40" si="3">B24+1</f>
        <v>19</v>
      </c>
      <c r="C25" s="13" t="s">
        <v>65</v>
      </c>
      <c r="D25" s="3" t="s">
        <v>229</v>
      </c>
      <c r="E25" s="12" t="s">
        <v>39</v>
      </c>
      <c r="F25" s="3" t="s">
        <v>230</v>
      </c>
      <c r="G25" s="11">
        <v>42329.666666666664</v>
      </c>
      <c r="H25" s="9">
        <v>22</v>
      </c>
      <c r="I25" s="9">
        <v>3</v>
      </c>
      <c r="J25" s="77">
        <v>273000000</v>
      </c>
      <c r="K25" s="77">
        <v>271975000</v>
      </c>
      <c r="L25" s="77">
        <v>262732000</v>
      </c>
      <c r="M25" s="77">
        <f t="shared" si="2"/>
        <v>9243000</v>
      </c>
      <c r="N25" s="3" t="s">
        <v>231</v>
      </c>
      <c r="O25" s="81"/>
    </row>
    <row r="26" spans="1:17" s="21" customFormat="1" ht="30" x14ac:dyDescent="0.25">
      <c r="A26" s="21">
        <f t="shared" si="0"/>
        <v>20</v>
      </c>
      <c r="B26" s="76">
        <f t="shared" si="3"/>
        <v>20</v>
      </c>
      <c r="C26" s="80" t="s">
        <v>34</v>
      </c>
      <c r="D26" s="3" t="s">
        <v>232</v>
      </c>
      <c r="E26" s="12" t="s">
        <v>20</v>
      </c>
      <c r="F26" s="3" t="s">
        <v>233</v>
      </c>
      <c r="G26" s="11">
        <v>42320.666666666664</v>
      </c>
      <c r="H26" s="9">
        <v>27</v>
      </c>
      <c r="I26" s="9">
        <v>3</v>
      </c>
      <c r="J26" s="77">
        <v>1290000000</v>
      </c>
      <c r="K26" s="77">
        <v>1271441000</v>
      </c>
      <c r="L26" s="77">
        <v>1259320000</v>
      </c>
      <c r="M26" s="77">
        <f t="shared" si="2"/>
        <v>12121000</v>
      </c>
      <c r="N26" s="3" t="s">
        <v>234</v>
      </c>
      <c r="O26" s="81"/>
    </row>
    <row r="27" spans="1:17" s="93" customFormat="1" x14ac:dyDescent="0.25">
      <c r="A27" s="21">
        <f t="shared" si="0"/>
        <v>21</v>
      </c>
      <c r="B27" s="76">
        <f t="shared" si="3"/>
        <v>21</v>
      </c>
      <c r="C27" s="80" t="s">
        <v>34</v>
      </c>
      <c r="D27" s="89" t="s">
        <v>235</v>
      </c>
      <c r="E27" s="12" t="s">
        <v>20</v>
      </c>
      <c r="F27" s="89" t="s">
        <v>233</v>
      </c>
      <c r="G27" s="90">
        <v>42320.666666666664</v>
      </c>
      <c r="H27" s="9">
        <v>24</v>
      </c>
      <c r="I27" s="9">
        <v>2</v>
      </c>
      <c r="J27" s="91">
        <v>1000000000</v>
      </c>
      <c r="K27" s="91">
        <v>977221000</v>
      </c>
      <c r="L27" s="78">
        <v>967473000</v>
      </c>
      <c r="M27" s="77">
        <f t="shared" si="2"/>
        <v>9748000</v>
      </c>
      <c r="N27" s="89" t="s">
        <v>44</v>
      </c>
      <c r="O27" s="92"/>
      <c r="Q27" s="94"/>
    </row>
    <row r="28" spans="1:17" s="93" customFormat="1" x14ac:dyDescent="0.25">
      <c r="A28" s="21">
        <f t="shared" si="0"/>
        <v>22</v>
      </c>
      <c r="B28" s="76">
        <f t="shared" si="3"/>
        <v>22</v>
      </c>
      <c r="C28" s="80" t="s">
        <v>34</v>
      </c>
      <c r="D28" s="89" t="s">
        <v>236</v>
      </c>
      <c r="E28" s="12" t="s">
        <v>20</v>
      </c>
      <c r="F28" s="89" t="s">
        <v>237</v>
      </c>
      <c r="G28" s="90">
        <v>42314.666666666664</v>
      </c>
      <c r="H28" s="9">
        <v>23</v>
      </c>
      <c r="I28" s="9">
        <v>3</v>
      </c>
      <c r="J28" s="91">
        <v>7762500000</v>
      </c>
      <c r="K28" s="91">
        <v>7675119000</v>
      </c>
      <c r="L28" s="91">
        <v>7436990000</v>
      </c>
      <c r="M28" s="77">
        <f t="shared" si="2"/>
        <v>238129000</v>
      </c>
      <c r="N28" s="89" t="s">
        <v>217</v>
      </c>
      <c r="O28" s="92"/>
    </row>
    <row r="29" spans="1:17" s="100" customFormat="1" ht="30" x14ac:dyDescent="0.25">
      <c r="A29" s="21">
        <f t="shared" si="0"/>
        <v>23</v>
      </c>
      <c r="B29" s="76">
        <f t="shared" si="3"/>
        <v>23</v>
      </c>
      <c r="C29" s="95" t="s">
        <v>238</v>
      </c>
      <c r="D29" s="96" t="s">
        <v>239</v>
      </c>
      <c r="E29" s="51" t="s">
        <v>39</v>
      </c>
      <c r="F29" s="96" t="s">
        <v>240</v>
      </c>
      <c r="G29" s="97">
        <v>42324.708333333336</v>
      </c>
      <c r="H29" s="9">
        <v>44</v>
      </c>
      <c r="I29" s="9">
        <v>10</v>
      </c>
      <c r="J29" s="98">
        <v>352575000</v>
      </c>
      <c r="K29" s="98">
        <v>255133450</v>
      </c>
      <c r="L29" s="98">
        <v>128317000</v>
      </c>
      <c r="M29" s="77">
        <f t="shared" si="2"/>
        <v>126816450</v>
      </c>
      <c r="N29" s="96" t="s">
        <v>241</v>
      </c>
      <c r="O29" s="99"/>
    </row>
    <row r="30" spans="1:17" s="21" customFormat="1" ht="30" x14ac:dyDescent="0.25">
      <c r="A30" s="21">
        <f t="shared" si="0"/>
        <v>24</v>
      </c>
      <c r="B30" s="76">
        <f t="shared" si="3"/>
        <v>24</v>
      </c>
      <c r="C30" s="13" t="s">
        <v>65</v>
      </c>
      <c r="D30" s="3" t="s">
        <v>242</v>
      </c>
      <c r="E30" s="12" t="s">
        <v>39</v>
      </c>
      <c r="F30" s="3" t="s">
        <v>243</v>
      </c>
      <c r="G30" s="11">
        <v>42329.666666666664</v>
      </c>
      <c r="H30" s="9">
        <v>12</v>
      </c>
      <c r="I30" s="9">
        <v>3</v>
      </c>
      <c r="J30" s="77">
        <v>227449000</v>
      </c>
      <c r="K30" s="77">
        <v>226521000</v>
      </c>
      <c r="L30" s="77">
        <v>221703000</v>
      </c>
      <c r="M30" s="77">
        <f t="shared" si="2"/>
        <v>4818000</v>
      </c>
      <c r="N30" s="3" t="s">
        <v>199</v>
      </c>
      <c r="O30" s="81"/>
    </row>
    <row r="31" spans="1:17" s="21" customFormat="1" ht="30" x14ac:dyDescent="0.25">
      <c r="A31" s="21">
        <f t="shared" si="0"/>
        <v>25</v>
      </c>
      <c r="B31" s="76">
        <f t="shared" si="3"/>
        <v>25</v>
      </c>
      <c r="C31" s="80" t="s">
        <v>34</v>
      </c>
      <c r="D31" s="3" t="s">
        <v>244</v>
      </c>
      <c r="E31" s="12" t="s">
        <v>20</v>
      </c>
      <c r="F31" s="3" t="s">
        <v>245</v>
      </c>
      <c r="G31" s="11">
        <v>42311.708333333336</v>
      </c>
      <c r="H31" s="9">
        <v>21</v>
      </c>
      <c r="I31" s="9">
        <v>3</v>
      </c>
      <c r="J31" s="77">
        <v>742500000</v>
      </c>
      <c r="K31" s="77">
        <v>719730000</v>
      </c>
      <c r="L31" s="77">
        <v>713755000</v>
      </c>
      <c r="M31" s="77">
        <f t="shared" si="2"/>
        <v>5975000</v>
      </c>
      <c r="N31" s="3" t="s">
        <v>246</v>
      </c>
      <c r="O31" s="81"/>
    </row>
    <row r="32" spans="1:17" s="21" customFormat="1" ht="30" x14ac:dyDescent="0.25">
      <c r="A32" s="21">
        <f t="shared" si="0"/>
        <v>26</v>
      </c>
      <c r="B32" s="76">
        <f t="shared" si="3"/>
        <v>26</v>
      </c>
      <c r="C32" s="80" t="s">
        <v>161</v>
      </c>
      <c r="D32" s="3" t="s">
        <v>247</v>
      </c>
      <c r="E32" s="12" t="s">
        <v>20</v>
      </c>
      <c r="F32" s="3" t="s">
        <v>248</v>
      </c>
      <c r="G32" s="11">
        <v>42311.666666666664</v>
      </c>
      <c r="H32" s="9">
        <v>18</v>
      </c>
      <c r="I32" s="9">
        <v>3</v>
      </c>
      <c r="J32" s="77">
        <v>399060000</v>
      </c>
      <c r="K32" s="77">
        <v>383175000</v>
      </c>
      <c r="L32" s="77">
        <v>376997000</v>
      </c>
      <c r="M32" s="77">
        <f t="shared" si="2"/>
        <v>6178000</v>
      </c>
      <c r="N32" s="3" t="s">
        <v>82</v>
      </c>
      <c r="O32" s="81"/>
    </row>
    <row r="33" spans="1:15" s="21" customFormat="1" ht="30" x14ac:dyDescent="0.25">
      <c r="A33" s="21">
        <f t="shared" si="0"/>
        <v>27</v>
      </c>
      <c r="B33" s="76">
        <f t="shared" si="3"/>
        <v>27</v>
      </c>
      <c r="C33" s="80" t="s">
        <v>249</v>
      </c>
      <c r="D33" s="3" t="s">
        <v>250</v>
      </c>
      <c r="E33" s="12" t="s">
        <v>20</v>
      </c>
      <c r="F33" s="3" t="s">
        <v>251</v>
      </c>
      <c r="G33" s="11">
        <v>42310.666666666664</v>
      </c>
      <c r="H33" s="9">
        <v>30</v>
      </c>
      <c r="I33" s="9">
        <v>8</v>
      </c>
      <c r="J33" s="77">
        <v>800000000</v>
      </c>
      <c r="K33" s="77">
        <v>789734000</v>
      </c>
      <c r="L33" s="77">
        <v>635635000</v>
      </c>
      <c r="M33" s="77">
        <f t="shared" si="2"/>
        <v>154099000</v>
      </c>
      <c r="N33" s="3" t="s">
        <v>252</v>
      </c>
      <c r="O33" s="81"/>
    </row>
    <row r="34" spans="1:15" s="21" customFormat="1" ht="30" x14ac:dyDescent="0.25">
      <c r="A34" s="21">
        <f t="shared" si="0"/>
        <v>28</v>
      </c>
      <c r="B34" s="76">
        <f t="shared" si="3"/>
        <v>28</v>
      </c>
      <c r="C34" s="80" t="s">
        <v>249</v>
      </c>
      <c r="D34" s="3" t="s">
        <v>253</v>
      </c>
      <c r="E34" s="12" t="s">
        <v>20</v>
      </c>
      <c r="F34" s="3" t="s">
        <v>254</v>
      </c>
      <c r="G34" s="11">
        <v>42310.666666666664</v>
      </c>
      <c r="H34" s="9">
        <v>29</v>
      </c>
      <c r="I34" s="9">
        <v>8</v>
      </c>
      <c r="J34" s="77">
        <v>800000000</v>
      </c>
      <c r="K34" s="77">
        <v>786188000</v>
      </c>
      <c r="L34" s="77">
        <v>615615000</v>
      </c>
      <c r="M34" s="77">
        <f t="shared" si="2"/>
        <v>170573000</v>
      </c>
      <c r="N34" s="3" t="s">
        <v>255</v>
      </c>
      <c r="O34" s="81"/>
    </row>
    <row r="35" spans="1:15" s="21" customFormat="1" ht="30" x14ac:dyDescent="0.25">
      <c r="A35" s="21">
        <f t="shared" si="0"/>
        <v>29</v>
      </c>
      <c r="B35" s="76">
        <f t="shared" si="3"/>
        <v>29</v>
      </c>
      <c r="C35" s="80" t="s">
        <v>249</v>
      </c>
      <c r="D35" s="3" t="s">
        <v>256</v>
      </c>
      <c r="E35" s="12" t="s">
        <v>20</v>
      </c>
      <c r="F35" s="3" t="s">
        <v>251</v>
      </c>
      <c r="G35" s="11">
        <v>42310.666666666664</v>
      </c>
      <c r="H35" s="9">
        <v>26</v>
      </c>
      <c r="I35" s="9">
        <v>7</v>
      </c>
      <c r="J35" s="77">
        <v>500000000</v>
      </c>
      <c r="K35" s="77">
        <v>490225000</v>
      </c>
      <c r="L35" s="77">
        <v>390390000</v>
      </c>
      <c r="M35" s="77">
        <f t="shared" si="2"/>
        <v>99835000</v>
      </c>
      <c r="N35" s="3" t="s">
        <v>257</v>
      </c>
      <c r="O35" s="81"/>
    </row>
    <row r="36" spans="1:15" s="21" customFormat="1" ht="45" x14ac:dyDescent="0.25">
      <c r="A36" s="21">
        <f t="shared" si="0"/>
        <v>30</v>
      </c>
      <c r="B36" s="76">
        <f t="shared" si="3"/>
        <v>30</v>
      </c>
      <c r="C36" s="80" t="s">
        <v>34</v>
      </c>
      <c r="D36" s="3" t="s">
        <v>258</v>
      </c>
      <c r="E36" s="12" t="s">
        <v>20</v>
      </c>
      <c r="F36" s="11">
        <v>42270.791666666664</v>
      </c>
      <c r="G36" s="3" t="s">
        <v>259</v>
      </c>
      <c r="H36" s="9">
        <v>24</v>
      </c>
      <c r="I36" s="9">
        <v>3</v>
      </c>
      <c r="J36" s="77">
        <v>1000000000</v>
      </c>
      <c r="K36" s="77">
        <v>968806000</v>
      </c>
      <c r="L36" s="77">
        <v>821146000</v>
      </c>
      <c r="M36" s="77">
        <f t="shared" si="2"/>
        <v>147660000</v>
      </c>
      <c r="N36" s="3" t="s">
        <v>246</v>
      </c>
      <c r="O36" s="81"/>
    </row>
    <row r="37" spans="1:15" s="21" customFormat="1" ht="30" x14ac:dyDescent="0.25">
      <c r="A37" s="21">
        <f t="shared" si="0"/>
        <v>31</v>
      </c>
      <c r="B37" s="76">
        <f t="shared" si="3"/>
        <v>31</v>
      </c>
      <c r="C37" s="80" t="s">
        <v>34</v>
      </c>
      <c r="D37" s="3" t="s">
        <v>260</v>
      </c>
      <c r="E37" s="12" t="s">
        <v>20</v>
      </c>
      <c r="F37" s="11">
        <v>42270.791666666664</v>
      </c>
      <c r="G37" s="3" t="s">
        <v>259</v>
      </c>
      <c r="H37" s="9">
        <v>23</v>
      </c>
      <c r="I37" s="9">
        <v>3</v>
      </c>
      <c r="J37" s="77">
        <v>1700000000</v>
      </c>
      <c r="K37" s="77">
        <v>1645338000</v>
      </c>
      <c r="L37" s="77">
        <v>1612110000</v>
      </c>
      <c r="M37" s="77">
        <f t="shared" si="2"/>
        <v>33228000</v>
      </c>
      <c r="N37" s="3" t="s">
        <v>261</v>
      </c>
      <c r="O37" s="81"/>
    </row>
    <row r="38" spans="1:15" s="21" customFormat="1" x14ac:dyDescent="0.25">
      <c r="A38" s="21">
        <f t="shared" si="0"/>
        <v>32</v>
      </c>
      <c r="B38" s="76">
        <f t="shared" si="3"/>
        <v>32</v>
      </c>
      <c r="C38" s="80" t="s">
        <v>34</v>
      </c>
      <c r="D38" s="3" t="s">
        <v>262</v>
      </c>
      <c r="E38" s="12" t="s">
        <v>20</v>
      </c>
      <c r="F38" s="11">
        <v>42270.791666666664</v>
      </c>
      <c r="G38" s="3" t="s">
        <v>263</v>
      </c>
      <c r="H38" s="9">
        <v>17</v>
      </c>
      <c r="I38" s="9">
        <v>3</v>
      </c>
      <c r="J38" s="77">
        <v>1237500000</v>
      </c>
      <c r="K38" s="77">
        <v>1192197000</v>
      </c>
      <c r="L38" s="77">
        <v>1008997000</v>
      </c>
      <c r="M38" s="77">
        <f t="shared" si="2"/>
        <v>183200000</v>
      </c>
      <c r="N38" s="3" t="s">
        <v>96</v>
      </c>
      <c r="O38" s="81"/>
    </row>
    <row r="39" spans="1:15" s="21" customFormat="1" ht="30" x14ac:dyDescent="0.25">
      <c r="A39" s="21">
        <f t="shared" si="0"/>
        <v>33</v>
      </c>
      <c r="B39" s="76">
        <f t="shared" si="3"/>
        <v>33</v>
      </c>
      <c r="C39" s="80" t="s">
        <v>34</v>
      </c>
      <c r="D39" s="3" t="s">
        <v>264</v>
      </c>
      <c r="E39" s="12" t="s">
        <v>20</v>
      </c>
      <c r="F39" s="11">
        <v>42270.791666666664</v>
      </c>
      <c r="G39" s="3" t="s">
        <v>259</v>
      </c>
      <c r="H39" s="9">
        <v>24</v>
      </c>
      <c r="I39" s="9">
        <v>4</v>
      </c>
      <c r="J39" s="77">
        <v>1000000000</v>
      </c>
      <c r="K39" s="77">
        <v>969852000</v>
      </c>
      <c r="L39" s="77">
        <v>807714000</v>
      </c>
      <c r="M39" s="77">
        <f t="shared" si="2"/>
        <v>162138000</v>
      </c>
      <c r="N39" s="3" t="s">
        <v>265</v>
      </c>
      <c r="O39" s="81"/>
    </row>
    <row r="40" spans="1:15" s="21" customFormat="1" x14ac:dyDescent="0.25">
      <c r="A40" s="21">
        <f t="shared" si="0"/>
        <v>34</v>
      </c>
      <c r="B40" s="76">
        <f t="shared" si="3"/>
        <v>34</v>
      </c>
      <c r="C40" s="80" t="s">
        <v>34</v>
      </c>
      <c r="D40" s="3" t="s">
        <v>266</v>
      </c>
      <c r="E40" s="12" t="s">
        <v>20</v>
      </c>
      <c r="F40" s="11">
        <v>42268.916666666664</v>
      </c>
      <c r="G40" s="3" t="s">
        <v>267</v>
      </c>
      <c r="H40" s="9">
        <v>29</v>
      </c>
      <c r="I40" s="9">
        <v>3</v>
      </c>
      <c r="J40" s="77">
        <v>1000000000</v>
      </c>
      <c r="K40" s="77">
        <v>967736000</v>
      </c>
      <c r="L40" s="77">
        <v>957159000</v>
      </c>
      <c r="M40" s="77">
        <f t="shared" si="2"/>
        <v>10577000</v>
      </c>
      <c r="N40" s="3" t="s">
        <v>234</v>
      </c>
      <c r="O40" s="81"/>
    </row>
    <row r="41" spans="1:15" s="21" customFormat="1" ht="30" x14ac:dyDescent="0.25">
      <c r="A41" s="21">
        <f t="shared" si="0"/>
        <v>35</v>
      </c>
      <c r="B41" s="76">
        <f t="shared" ref="B41:B45" si="4">B40+1</f>
        <v>35</v>
      </c>
      <c r="C41" s="80" t="s">
        <v>34</v>
      </c>
      <c r="D41" s="3" t="s">
        <v>268</v>
      </c>
      <c r="E41" s="12" t="s">
        <v>20</v>
      </c>
      <c r="F41" s="11">
        <v>42269.909722222219</v>
      </c>
      <c r="G41" s="3" t="s">
        <v>269</v>
      </c>
      <c r="H41" s="9">
        <v>21</v>
      </c>
      <c r="I41" s="9">
        <v>4</v>
      </c>
      <c r="J41" s="77">
        <v>300000000</v>
      </c>
      <c r="K41" s="77">
        <v>290084000</v>
      </c>
      <c r="L41" s="77">
        <v>285672000</v>
      </c>
      <c r="M41" s="77">
        <f t="shared" si="2"/>
        <v>4412000</v>
      </c>
      <c r="N41" s="3" t="s">
        <v>270</v>
      </c>
      <c r="O41" s="81"/>
    </row>
    <row r="42" spans="1:15" s="21" customFormat="1" ht="30" x14ac:dyDescent="0.25">
      <c r="A42" s="21">
        <f t="shared" si="0"/>
        <v>36</v>
      </c>
      <c r="B42" s="76">
        <f t="shared" si="4"/>
        <v>36</v>
      </c>
      <c r="C42" s="80" t="s">
        <v>34</v>
      </c>
      <c r="D42" s="3" t="s">
        <v>271</v>
      </c>
      <c r="E42" s="12" t="s">
        <v>20</v>
      </c>
      <c r="F42" s="11">
        <v>42269.892361111109</v>
      </c>
      <c r="G42" s="3" t="s">
        <v>272</v>
      </c>
      <c r="H42" s="9">
        <v>17</v>
      </c>
      <c r="I42" s="9">
        <v>3</v>
      </c>
      <c r="J42" s="77">
        <v>291000000</v>
      </c>
      <c r="K42" s="77">
        <v>281291000</v>
      </c>
      <c r="L42" s="77">
        <v>278305000</v>
      </c>
      <c r="M42" s="77">
        <f t="shared" si="2"/>
        <v>2986000</v>
      </c>
      <c r="N42" s="3" t="s">
        <v>273</v>
      </c>
      <c r="O42" s="81"/>
    </row>
    <row r="43" spans="1:15" s="21" customFormat="1" x14ac:dyDescent="0.25">
      <c r="A43" s="21">
        <f t="shared" si="0"/>
        <v>37</v>
      </c>
      <c r="B43" s="76">
        <f t="shared" si="4"/>
        <v>37</v>
      </c>
      <c r="C43" s="80" t="s">
        <v>34</v>
      </c>
      <c r="D43" s="3" t="s">
        <v>274</v>
      </c>
      <c r="E43" s="12" t="s">
        <v>20</v>
      </c>
      <c r="F43" s="11">
        <v>42269.868055555555</v>
      </c>
      <c r="G43" s="3" t="s">
        <v>275</v>
      </c>
      <c r="H43" s="9">
        <v>19</v>
      </c>
      <c r="I43" s="9">
        <v>7</v>
      </c>
      <c r="J43" s="77">
        <v>750000000</v>
      </c>
      <c r="K43" s="77">
        <v>725591000</v>
      </c>
      <c r="L43" s="77">
        <v>644616000</v>
      </c>
      <c r="M43" s="77">
        <f t="shared" si="2"/>
        <v>80975000</v>
      </c>
      <c r="N43" s="3" t="s">
        <v>96</v>
      </c>
      <c r="O43" s="81"/>
    </row>
    <row r="44" spans="1:15" s="21" customFormat="1" x14ac:dyDescent="0.25">
      <c r="A44" s="21">
        <f t="shared" si="0"/>
        <v>38</v>
      </c>
      <c r="B44" s="76">
        <f t="shared" si="4"/>
        <v>38</v>
      </c>
      <c r="C44" s="80" t="s">
        <v>34</v>
      </c>
      <c r="D44" s="3" t="s">
        <v>276</v>
      </c>
      <c r="E44" s="12" t="s">
        <v>20</v>
      </c>
      <c r="F44" s="11">
        <v>42269.805555555555</v>
      </c>
      <c r="G44" s="3" t="s">
        <v>275</v>
      </c>
      <c r="H44" s="9">
        <v>15</v>
      </c>
      <c r="I44" s="9">
        <v>6</v>
      </c>
      <c r="J44" s="77">
        <v>1000000000</v>
      </c>
      <c r="K44" s="77">
        <v>970210000</v>
      </c>
      <c r="L44" s="77">
        <v>862576000</v>
      </c>
      <c r="M44" s="77">
        <f t="shared" si="2"/>
        <v>107634000</v>
      </c>
      <c r="N44" s="3" t="s">
        <v>96</v>
      </c>
      <c r="O44" s="81"/>
    </row>
    <row r="45" spans="1:15" s="21" customFormat="1" ht="30" x14ac:dyDescent="0.25">
      <c r="A45" s="21">
        <f t="shared" si="0"/>
        <v>39</v>
      </c>
      <c r="B45" s="76">
        <f t="shared" si="4"/>
        <v>39</v>
      </c>
      <c r="C45" s="80" t="s">
        <v>34</v>
      </c>
      <c r="D45" s="3" t="s">
        <v>277</v>
      </c>
      <c r="E45" s="12" t="s">
        <v>20</v>
      </c>
      <c r="F45" s="11">
        <v>42269.805555555555</v>
      </c>
      <c r="G45" s="3" t="s">
        <v>275</v>
      </c>
      <c r="H45" s="9">
        <v>20</v>
      </c>
      <c r="I45" s="9">
        <v>3</v>
      </c>
      <c r="J45" s="77">
        <v>300000000</v>
      </c>
      <c r="K45" s="77">
        <v>290056000</v>
      </c>
      <c r="L45" s="77">
        <v>240008000</v>
      </c>
      <c r="M45" s="77">
        <f t="shared" si="2"/>
        <v>50048000</v>
      </c>
      <c r="N45" s="3" t="s">
        <v>278</v>
      </c>
      <c r="O45" s="81"/>
    </row>
    <row r="46" spans="1:15" s="21" customFormat="1" ht="15.75" thickBot="1" x14ac:dyDescent="0.3">
      <c r="B46" s="76"/>
      <c r="C46" s="101"/>
      <c r="D46" s="101"/>
      <c r="E46" s="102"/>
      <c r="F46" s="7"/>
      <c r="G46" s="7"/>
      <c r="H46" s="7"/>
      <c r="I46" s="7"/>
      <c r="J46" s="103"/>
      <c r="K46" s="103"/>
      <c r="L46" s="103"/>
      <c r="M46" s="77"/>
      <c r="N46" s="7"/>
      <c r="O46" s="104"/>
    </row>
    <row r="47" spans="1:15" s="105" customFormat="1" ht="33.75" customHeight="1" thickBot="1" x14ac:dyDescent="0.3">
      <c r="B47" s="106"/>
      <c r="C47" s="107"/>
      <c r="D47" s="108" t="s">
        <v>9</v>
      </c>
      <c r="E47" s="108"/>
      <c r="F47" s="108"/>
      <c r="G47" s="108"/>
      <c r="H47" s="109">
        <f>AVERAGE(H7:H45)</f>
        <v>22.794871794871796</v>
      </c>
      <c r="I47" s="109">
        <f>AVERAGE(I7:I45)</f>
        <v>3.8461538461538463</v>
      </c>
      <c r="J47" s="110">
        <f>SUM(J7:J46)</f>
        <v>47995109000</v>
      </c>
      <c r="K47" s="110">
        <f>SUM(K7:K46)</f>
        <v>46831212660</v>
      </c>
      <c r="L47" s="110">
        <f>SUM(L7:L46)</f>
        <v>43936012025</v>
      </c>
      <c r="M47" s="110">
        <f>SUM(M7:M45)</f>
        <v>2895200635</v>
      </c>
      <c r="N47" s="107"/>
      <c r="O47" s="111"/>
    </row>
    <row r="48" spans="1:15" ht="15.75" thickTop="1" x14ac:dyDescent="0.25"/>
  </sheetData>
  <mergeCells count="14">
    <mergeCell ref="L5:L6"/>
    <mergeCell ref="M5:M6"/>
    <mergeCell ref="N5:N6"/>
    <mergeCell ref="O5:O6"/>
    <mergeCell ref="B1:O1"/>
    <mergeCell ref="B2:O2"/>
    <mergeCell ref="B3:O3"/>
    <mergeCell ref="B5:B6"/>
    <mergeCell ref="C5:C6"/>
    <mergeCell ref="D5:D6"/>
    <mergeCell ref="E5:E6"/>
    <mergeCell ref="F5:I5"/>
    <mergeCell ref="J5:J6"/>
    <mergeCell ref="K5:K6"/>
  </mergeCells>
  <pageMargins left="0.39370078740157483" right="1.3779527559055118" top="0.39370078740157483" bottom="0.39370078740157483" header="0.31496062992125984" footer="0.31496062992125984"/>
  <pageSetup paperSize="5" scale="75" orientation="landscape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3" sqref="B3"/>
    </sheetView>
  </sheetViews>
  <sheetFormatPr defaultRowHeight="15" x14ac:dyDescent="0.25"/>
  <cols>
    <col min="1" max="1" width="36.140625" customWidth="1"/>
    <col min="2" max="2" width="22.28515625" bestFit="1" customWidth="1"/>
    <col min="3" max="3" width="12" bestFit="1" customWidth="1"/>
    <col min="4" max="4" width="23.42578125" customWidth="1"/>
    <col min="5" max="5" width="19" customWidth="1"/>
    <col min="6" max="6" width="25.85546875" bestFit="1" customWidth="1"/>
  </cols>
  <sheetData>
    <row r="1" spans="1:5" x14ac:dyDescent="0.25">
      <c r="A1" s="205" t="s">
        <v>633</v>
      </c>
      <c r="B1" t="s">
        <v>672</v>
      </c>
    </row>
    <row r="2" spans="1:5" x14ac:dyDescent="0.25">
      <c r="A2" s="205" t="s">
        <v>11</v>
      </c>
      <c r="B2" t="s">
        <v>672</v>
      </c>
    </row>
    <row r="3" spans="1:5" x14ac:dyDescent="0.25">
      <c r="A3" s="205" t="s">
        <v>607</v>
      </c>
      <c r="B3" s="290">
        <v>42011.638888888891</v>
      </c>
    </row>
    <row r="5" spans="1:5" x14ac:dyDescent="0.25">
      <c r="A5" s="205" t="s">
        <v>638</v>
      </c>
      <c r="B5" t="s">
        <v>673</v>
      </c>
      <c r="C5" t="s">
        <v>674</v>
      </c>
      <c r="D5" t="s">
        <v>675</v>
      </c>
      <c r="E5" t="s">
        <v>676</v>
      </c>
    </row>
    <row r="6" spans="1:5" x14ac:dyDescent="0.25">
      <c r="A6" s="206" t="s">
        <v>636</v>
      </c>
      <c r="B6" s="207">
        <v>1</v>
      </c>
      <c r="C6" s="207">
        <v>885903150</v>
      </c>
      <c r="D6" s="207">
        <v>778793400</v>
      </c>
      <c r="E6" s="207">
        <v>107109750</v>
      </c>
    </row>
    <row r="7" spans="1:5" x14ac:dyDescent="0.25">
      <c r="A7" s="206" t="s">
        <v>639</v>
      </c>
      <c r="B7" s="207">
        <v>1</v>
      </c>
      <c r="C7" s="207">
        <v>885903150</v>
      </c>
      <c r="D7" s="207">
        <v>778793400</v>
      </c>
      <c r="E7" s="207">
        <v>107109750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workbookViewId="0">
      <selection sqref="A1:W1"/>
    </sheetView>
  </sheetViews>
  <sheetFormatPr defaultRowHeight="15" x14ac:dyDescent="0.25"/>
  <cols>
    <col min="1" max="1" width="14.85546875" bestFit="1" customWidth="1"/>
    <col min="2" max="2" width="4.7109375" customWidth="1"/>
    <col min="3" max="3" width="15.7109375" customWidth="1"/>
    <col min="4" max="4" width="5.7109375" customWidth="1"/>
    <col min="5" max="5" width="13.85546875" customWidth="1"/>
    <col min="6" max="6" width="5.7109375" customWidth="1"/>
    <col min="7" max="7" width="14.85546875" customWidth="1"/>
    <col min="8" max="8" width="5.7109375" customWidth="1"/>
    <col min="9" max="9" width="12.7109375" customWidth="1"/>
    <col min="10" max="10" width="5.7109375" customWidth="1"/>
    <col min="11" max="11" width="11.140625" customWidth="1"/>
    <col min="12" max="23" width="5.7109375" customWidth="1"/>
    <col min="24" max="28" width="14.7109375" customWidth="1"/>
    <col min="29" max="29" width="13.85546875" bestFit="1" customWidth="1"/>
  </cols>
  <sheetData>
    <row r="1" spans="1:29" ht="19.5" x14ac:dyDescent="0.3">
      <c r="A1" s="316" t="s">
        <v>657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</row>
    <row r="2" spans="1:29" ht="19.5" x14ac:dyDescent="0.3">
      <c r="A2" s="316" t="s">
        <v>670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</row>
    <row r="3" spans="1:29" ht="19.5" x14ac:dyDescent="0.3">
      <c r="A3" s="240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</row>
    <row r="4" spans="1:29" ht="15.75" thickBot="1" x14ac:dyDescent="0.3"/>
    <row r="5" spans="1:29" ht="24.95" customHeight="1" thickTop="1" x14ac:dyDescent="0.25">
      <c r="A5" s="317" t="s">
        <v>13</v>
      </c>
      <c r="B5" s="314" t="s">
        <v>9</v>
      </c>
      <c r="C5" s="314"/>
      <c r="D5" s="314" t="s">
        <v>39</v>
      </c>
      <c r="E5" s="314"/>
      <c r="F5" s="314" t="s">
        <v>20</v>
      </c>
      <c r="G5" s="314"/>
      <c r="H5" s="314" t="s">
        <v>31</v>
      </c>
      <c r="I5" s="314"/>
      <c r="J5" s="314" t="s">
        <v>151</v>
      </c>
      <c r="K5" s="319"/>
      <c r="L5" s="308" t="s">
        <v>654</v>
      </c>
      <c r="M5" s="308"/>
      <c r="N5" s="308"/>
      <c r="O5" s="308"/>
      <c r="P5" s="314" t="s">
        <v>39</v>
      </c>
      <c r="Q5" s="314"/>
      <c r="R5" s="314" t="s">
        <v>20</v>
      </c>
      <c r="S5" s="314"/>
      <c r="T5" s="314" t="s">
        <v>31</v>
      </c>
      <c r="U5" s="314"/>
      <c r="V5" s="314" t="s">
        <v>151</v>
      </c>
      <c r="W5" s="319"/>
      <c r="X5" s="314" t="s">
        <v>658</v>
      </c>
      <c r="Y5" s="314"/>
      <c r="Z5" s="314"/>
      <c r="AA5" s="314"/>
      <c r="AB5" s="312" t="s">
        <v>659</v>
      </c>
    </row>
    <row r="6" spans="1:29" ht="54.95" customHeight="1" x14ac:dyDescent="0.25">
      <c r="A6" s="318"/>
      <c r="B6" s="228" t="s">
        <v>579</v>
      </c>
      <c r="C6" s="217" t="s">
        <v>580</v>
      </c>
      <c r="D6" s="208" t="s">
        <v>649</v>
      </c>
      <c r="E6" s="217" t="s">
        <v>648</v>
      </c>
      <c r="F6" s="208" t="s">
        <v>649</v>
      </c>
      <c r="G6" s="217" t="s">
        <v>648</v>
      </c>
      <c r="H6" s="208" t="s">
        <v>649</v>
      </c>
      <c r="I6" s="217" t="s">
        <v>648</v>
      </c>
      <c r="J6" s="208" t="s">
        <v>649</v>
      </c>
      <c r="K6" s="227" t="s">
        <v>648</v>
      </c>
      <c r="L6" s="225" t="s">
        <v>650</v>
      </c>
      <c r="M6" s="225" t="s">
        <v>651</v>
      </c>
      <c r="N6" s="225" t="s">
        <v>652</v>
      </c>
      <c r="O6" s="208" t="s">
        <v>653</v>
      </c>
      <c r="P6" s="208" t="s">
        <v>655</v>
      </c>
      <c r="Q6" s="208" t="s">
        <v>656</v>
      </c>
      <c r="R6" s="208" t="s">
        <v>655</v>
      </c>
      <c r="S6" s="208" t="s">
        <v>656</v>
      </c>
      <c r="T6" s="208" t="s">
        <v>655</v>
      </c>
      <c r="U6" s="208" t="s">
        <v>656</v>
      </c>
      <c r="V6" s="208" t="s">
        <v>655</v>
      </c>
      <c r="W6" s="241" t="s">
        <v>656</v>
      </c>
      <c r="X6" s="225" t="s">
        <v>39</v>
      </c>
      <c r="Y6" s="225" t="s">
        <v>20</v>
      </c>
      <c r="Z6" s="225" t="s">
        <v>31</v>
      </c>
      <c r="AA6" s="225" t="s">
        <v>151</v>
      </c>
      <c r="AB6" s="313"/>
    </row>
    <row r="7" spans="1:29" x14ac:dyDescent="0.25">
      <c r="A7" s="215" t="s">
        <v>616</v>
      </c>
      <c r="B7" s="216">
        <f>SUMIF($D$6:$K$6,$B$5&amp;" "&amp;$B$6,$D7:$K7)</f>
        <v>2</v>
      </c>
      <c r="C7" s="216">
        <f t="shared" ref="C7:C28" si="0">SUMIF($D$6:$K$6,$B$5&amp;" "&amp;$C$6,$D7:$K7)</f>
        <v>778545350</v>
      </c>
      <c r="D7" s="216">
        <f>COUNTIFS(Gabung!$D$7:$D$202,Sheet1!$A7,Gabung!$F$7:$F$202,Sheet1!D$5)</f>
        <v>0</v>
      </c>
      <c r="E7" s="216">
        <f>SUMIFS(Gabung!$N$7:$N$202,Gabung!$F$7:$F$202,Sheet1!D$5,Gabung!$D$7:$D$202,Sheet1!$A7)</f>
        <v>0</v>
      </c>
      <c r="F7" s="216">
        <f>COUNTIFS(Gabung!$D$7:$D$202,Sheet1!$A7,Gabung!$F$7:$F$202,Sheet1!F$5)</f>
        <v>0</v>
      </c>
      <c r="G7" s="216">
        <f>SUMIFS(Gabung!$N$7:$N$202,Gabung!$F$7:$F$202,Sheet1!F$5,Gabung!$D$7:$D$202,Sheet1!$A7)</f>
        <v>0</v>
      </c>
      <c r="H7" s="216">
        <f>COUNTIFS(Gabung!$D$7:$D$202,Sheet1!$A7,Gabung!$F$7:$F$202,Sheet1!H$5)</f>
        <v>2</v>
      </c>
      <c r="I7" s="216">
        <f>SUMIFS(Gabung!$N$7:$N$202,Gabung!$F$7:$F$202,Sheet1!H$5,Gabung!$D$7:$D$202,Sheet1!$A7)</f>
        <v>778545350</v>
      </c>
      <c r="J7" s="216">
        <f>COUNTIFS(Gabung!$D$7:$D$202,Sheet1!$A7,Gabung!$F$7:$F$202,Sheet1!J$5)</f>
        <v>0</v>
      </c>
      <c r="K7" s="222">
        <f>SUMIFS(Gabung!$N$7:$N$202,Gabung!$F$7:$F$202,Sheet1!J$5,Gabung!$D$7:$D$202,Sheet1!$A7)</f>
        <v>0</v>
      </c>
      <c r="L7" s="226">
        <f>COUNTIFS(Gabung!$D$7:$D$202,Sheet1!$A7,Gabung!$J$7:$J$202,1)</f>
        <v>0</v>
      </c>
      <c r="M7" s="226">
        <f>COUNTIFS(Gabung!$D$7:$D$202,Sheet1!$A7,Gabung!$J$7:$J$202,2)</f>
        <v>0</v>
      </c>
      <c r="N7" s="226">
        <f>COUNTIFS(Gabung!$D$7:$D$202,Sheet1!$A7,Gabung!$J$7:$J$202,3)</f>
        <v>2</v>
      </c>
      <c r="O7" s="226">
        <f>COUNTIFS(Gabung!$D$7:$D$202,Sheet1!$A7,Gabung!$J$7:$J$202,4)</f>
        <v>0</v>
      </c>
      <c r="P7" s="234">
        <f>IFERROR(ROUND(AVERAGEIFS(Gabung!$K$7:$K$202,Gabung!$D$7:$D$202,Sheet1!$A7,Gabung!$F$7:$F$202,P$5),0),0)</f>
        <v>0</v>
      </c>
      <c r="Q7" s="234">
        <f>IFERROR(ROUND(AVERAGEIFS(Gabung!$L$7:$L$202,Gabung!$D$7:$D$202,Sheet1!$A7,Gabung!$F$7:$F$202,P$5),0),0)</f>
        <v>0</v>
      </c>
      <c r="R7" s="234">
        <f>IFERROR(ROUND(AVERAGEIFS(Gabung!$K$7:$K$202,Gabung!$D$7:$D$202,Sheet1!$A7,Gabung!$F$7:$F$202,R$5),0),0)</f>
        <v>0</v>
      </c>
      <c r="S7" s="234">
        <f>IFERROR(ROUND(AVERAGEIFS(Gabung!$L$7:$L$202,Gabung!$D$7:$D$202,Sheet1!$A7,Gabung!$F$7:$F$202,R$5),0),0)</f>
        <v>0</v>
      </c>
      <c r="T7" s="234">
        <f>IFERROR(ROUND(AVERAGEIFS(Gabung!$K$7:$K$202,Gabung!$D$7:$D$202,Sheet1!$A7,Gabung!$F$7:$F$202,T$5),0),0)</f>
        <v>14</v>
      </c>
      <c r="U7" s="234">
        <f>IFERROR(ROUND(AVERAGEIFS(Gabung!$L$7:$L$202,Gabung!$D$7:$D$202,Sheet1!$A7,Gabung!$F$7:$F$202,T$5),0),0)</f>
        <v>4</v>
      </c>
      <c r="V7" s="234">
        <f>IFERROR(ROUND(AVERAGEIFS(Gabung!$K$7:$K$202,Gabung!$D$7:$D$202,Sheet1!$A7,Gabung!$F$7:$F$202,V$5),0),0)</f>
        <v>0</v>
      </c>
      <c r="W7" s="242">
        <f>IFERROR(ROUND(AVERAGEIFS(Gabung!$L$7:$L$202,Gabung!$D$7:$D$202,Sheet1!$A7,Gabung!$F$7:$F$202,V$5),0),0)</f>
        <v>0</v>
      </c>
      <c r="X7" s="216">
        <f>SUMIFS(Gabung!$O$7:$O$202,Gabung!$D$7:$D$202,Sheet1!$A7,Gabung!$F$7:$F$202,Sheet1!X$6)</f>
        <v>0</v>
      </c>
      <c r="Y7" s="216">
        <f>SUMIFS(Gabung!$O$7:$O$202,Gabung!$D$7:$D$202,Sheet1!$A7,Gabung!$F$7:$F$202,Sheet1!Y$6)</f>
        <v>0</v>
      </c>
      <c r="Z7" s="216">
        <f>SUMIFS(Gabung!$O$7:$O$202,Gabung!$D$7:$D$202,Sheet1!$A7,Gabung!$F$7:$F$202,Sheet1!Z$6)</f>
        <v>737974000</v>
      </c>
      <c r="AA7" s="222">
        <f>SUMIFS(Gabung!$O$7:$O$202,Gabung!$D$7:$D$202,Sheet1!$A7,Gabung!$F$7:$F$202,Sheet1!AA$6)</f>
        <v>0</v>
      </c>
      <c r="AB7" s="249">
        <f>C7-SUM(X7:AA7)</f>
        <v>40571350</v>
      </c>
    </row>
    <row r="8" spans="1:29" x14ac:dyDescent="0.25">
      <c r="A8" s="213" t="s">
        <v>615</v>
      </c>
      <c r="B8" s="212">
        <f t="shared" ref="B8:B28" si="1">SUMIF($D$6:$K$6,$B$5&amp;" "&amp;$B$6,$D8:$K8)</f>
        <v>1</v>
      </c>
      <c r="C8" s="212">
        <f t="shared" si="0"/>
        <v>240663720</v>
      </c>
      <c r="D8" s="212">
        <f>COUNTIFS(Gabung!$D$7:$D$202,Sheet1!$A8,Gabung!$F$7:$F$202,Sheet1!D$5)</f>
        <v>1</v>
      </c>
      <c r="E8" s="212">
        <f>SUMIFS(Gabung!$N$7:$N$202,Gabung!$F$7:$F$202,Sheet1!D$5,Gabung!$D$7:$D$202,Sheet1!$A8)</f>
        <v>240663720</v>
      </c>
      <c r="F8" s="212">
        <f>COUNTIFS(Gabung!$D$7:$D$202,Sheet1!$A8,Gabung!$F$7:$F$202,Sheet1!F$5)</f>
        <v>0</v>
      </c>
      <c r="G8" s="212">
        <f>SUMIFS(Gabung!$N$7:$N$202,Gabung!$F$7:$F$202,Sheet1!F$5,Gabung!$D$7:$D$202,Sheet1!$A8)</f>
        <v>0</v>
      </c>
      <c r="H8" s="212">
        <f>COUNTIFS(Gabung!$D$7:$D$202,Sheet1!$A8,Gabung!$F$7:$F$202,Sheet1!H$5)</f>
        <v>0</v>
      </c>
      <c r="I8" s="212">
        <f>SUMIFS(Gabung!$N$7:$N$202,Gabung!$F$7:$F$202,Sheet1!H$5,Gabung!$D$7:$D$202,Sheet1!$A8)</f>
        <v>0</v>
      </c>
      <c r="J8" s="212">
        <f>COUNTIFS(Gabung!$D$7:$D$202,Sheet1!$A8,Gabung!$F$7:$F$202,Sheet1!J$5)</f>
        <v>0</v>
      </c>
      <c r="K8" s="223">
        <f>SUMIFS(Gabung!$N$7:$N$202,Gabung!$F$7:$F$202,Sheet1!J$5,Gabung!$D$7:$D$202,Sheet1!$A8)</f>
        <v>0</v>
      </c>
      <c r="L8" s="181">
        <f>COUNTIFS(Gabung!$D$7:$D$202,Sheet1!$A8,Gabung!$J$7:$J$202,1)</f>
        <v>0</v>
      </c>
      <c r="M8" s="181">
        <f>COUNTIFS(Gabung!$D$7:$D$202,Sheet1!$A8,Gabung!$J$7:$J$202,2)</f>
        <v>0</v>
      </c>
      <c r="N8" s="181">
        <f>COUNTIFS(Gabung!$D$7:$D$202,Sheet1!$A8,Gabung!$J$7:$J$202,3)</f>
        <v>1</v>
      </c>
      <c r="O8" s="181">
        <f>COUNTIFS(Gabung!$D$7:$D$202,Sheet1!$A8,Gabung!$J$7:$J$202,4)</f>
        <v>0</v>
      </c>
      <c r="P8" s="236">
        <f>IFERROR(ROUND(AVERAGEIFS(Gabung!$K$7:$K$202,Gabung!$D$7:$D$202,Sheet1!$A8,Gabung!$F$7:$F$202,P$5),0),0)</f>
        <v>40</v>
      </c>
      <c r="Q8" s="236">
        <f>IFERROR(ROUND(AVERAGEIFS(Gabung!$L$7:$L$202,Gabung!$D$7:$D$202,Sheet1!$A8,Gabung!$F$7:$F$202,P$5),0),0)</f>
        <v>4</v>
      </c>
      <c r="R8" s="236">
        <f>IFERROR(ROUND(AVERAGEIFS(Gabung!$K$7:$K$202,Gabung!$D$7:$D$202,Sheet1!$A8,Gabung!$F$7:$F$202,R$5),0),0)</f>
        <v>0</v>
      </c>
      <c r="S8" s="236">
        <f>IFERROR(ROUND(AVERAGEIFS(Gabung!$L$7:$L$202,Gabung!$D$7:$D$202,Sheet1!$A8,Gabung!$F$7:$F$202,R$5),0),0)</f>
        <v>0</v>
      </c>
      <c r="T8" s="236">
        <f>IFERROR(ROUND(AVERAGEIFS(Gabung!$K$7:$K$202,Gabung!$D$7:$D$202,Sheet1!$A8,Gabung!$F$7:$F$202,T$5),0),0)</f>
        <v>0</v>
      </c>
      <c r="U8" s="236">
        <f>IFERROR(ROUND(AVERAGEIFS(Gabung!$L$7:$L$202,Gabung!$D$7:$D$202,Sheet1!$A8,Gabung!$F$7:$F$202,T$5),0),0)</f>
        <v>0</v>
      </c>
      <c r="V8" s="236">
        <f>IFERROR(ROUND(AVERAGEIFS(Gabung!$K$7:$K$202,Gabung!$D$7:$D$202,Sheet1!$A8,Gabung!$F$7:$F$202,V$5),0),0)</f>
        <v>0</v>
      </c>
      <c r="W8" s="243">
        <f>IFERROR(ROUND(AVERAGEIFS(Gabung!$L$7:$L$202,Gabung!$D$7:$D$202,Sheet1!$A8,Gabung!$F$7:$F$202,V$5),0),0)</f>
        <v>0</v>
      </c>
      <c r="X8" s="212">
        <f>SUMIFS(Gabung!$O$7:$O$202,Gabung!$D$7:$D$202,Sheet1!$A8,Gabung!$F$7:$F$202,Sheet1!X$6)</f>
        <v>234600000</v>
      </c>
      <c r="Y8" s="212">
        <f>SUMIFS(Gabung!$O$7:$O$202,Gabung!$D$7:$D$202,Sheet1!$A8,Gabung!$F$7:$F$202,Sheet1!Y$6)</f>
        <v>0</v>
      </c>
      <c r="Z8" s="212">
        <f>SUMIFS(Gabung!$O$7:$O$202,Gabung!$D$7:$D$202,Sheet1!$A8,Gabung!$F$7:$F$202,Sheet1!Z$6)</f>
        <v>0</v>
      </c>
      <c r="AA8" s="223">
        <f>SUMIFS(Gabung!$O$7:$O$202,Gabung!$D$7:$D$202,Sheet1!$A8,Gabung!$F$7:$F$202,Sheet1!AA$6)</f>
        <v>0</v>
      </c>
      <c r="AB8" s="250">
        <f t="shared" ref="AB8:AB28" si="2">C8-SUM(X8:AA8)</f>
        <v>6063720</v>
      </c>
    </row>
    <row r="9" spans="1:29" x14ac:dyDescent="0.25">
      <c r="A9" s="213" t="s">
        <v>617</v>
      </c>
      <c r="B9" s="212">
        <f t="shared" si="1"/>
        <v>1</v>
      </c>
      <c r="C9" s="212">
        <f t="shared" si="0"/>
        <v>378926000</v>
      </c>
      <c r="D9" s="212">
        <f>COUNTIFS(Gabung!$D$7:$D$202,Sheet1!$A9,Gabung!$F$7:$F$202,Sheet1!D$5)</f>
        <v>0</v>
      </c>
      <c r="E9" s="212">
        <f>SUMIFS(Gabung!$N$7:$N$202,Gabung!$F$7:$F$202,Sheet1!D$5,Gabung!$D$7:$D$202,Sheet1!$A9)</f>
        <v>0</v>
      </c>
      <c r="F9" s="212">
        <f>COUNTIFS(Gabung!$D$7:$D$202,Sheet1!$A9,Gabung!$F$7:$F$202,Sheet1!F$5)</f>
        <v>1</v>
      </c>
      <c r="G9" s="212">
        <f>SUMIFS(Gabung!$N$7:$N$202,Gabung!$F$7:$F$202,Sheet1!F$5,Gabung!$D$7:$D$202,Sheet1!$A9)</f>
        <v>378926000</v>
      </c>
      <c r="H9" s="212">
        <f>COUNTIFS(Gabung!$D$7:$D$202,Sheet1!$A9,Gabung!$F$7:$F$202,Sheet1!H$5)</f>
        <v>0</v>
      </c>
      <c r="I9" s="212">
        <f>SUMIFS(Gabung!$N$7:$N$202,Gabung!$F$7:$F$202,Sheet1!H$5,Gabung!$D$7:$D$202,Sheet1!$A9)</f>
        <v>0</v>
      </c>
      <c r="J9" s="212">
        <f>COUNTIFS(Gabung!$D$7:$D$202,Sheet1!$A9,Gabung!$F$7:$F$202,Sheet1!J$5)</f>
        <v>0</v>
      </c>
      <c r="K9" s="223">
        <f>SUMIFS(Gabung!$N$7:$N$202,Gabung!$F$7:$F$202,Sheet1!J$5,Gabung!$D$7:$D$202,Sheet1!$A9)</f>
        <v>0</v>
      </c>
      <c r="L9" s="181">
        <f>COUNTIFS(Gabung!$D$7:$D$202,Sheet1!$A9,Gabung!$J$7:$J$202,1)</f>
        <v>0</v>
      </c>
      <c r="M9" s="181">
        <f>COUNTIFS(Gabung!$D$7:$D$202,Sheet1!$A9,Gabung!$J$7:$J$202,2)</f>
        <v>1</v>
      </c>
      <c r="N9" s="181">
        <f>COUNTIFS(Gabung!$D$7:$D$202,Sheet1!$A9,Gabung!$J$7:$J$202,3)</f>
        <v>0</v>
      </c>
      <c r="O9" s="181">
        <f>COUNTIFS(Gabung!$D$7:$D$202,Sheet1!$A9,Gabung!$J$7:$J$202,4)</f>
        <v>0</v>
      </c>
      <c r="P9" s="236">
        <f>IFERROR(ROUND(AVERAGEIFS(Gabung!$K$7:$K$202,Gabung!$D$7:$D$202,Sheet1!$A9,Gabung!$F$7:$F$202,P$5),0),0)</f>
        <v>0</v>
      </c>
      <c r="Q9" s="236">
        <f>IFERROR(ROUND(AVERAGEIFS(Gabung!$L$7:$L$202,Gabung!$D$7:$D$202,Sheet1!$A9,Gabung!$F$7:$F$202,P$5),0),0)</f>
        <v>0</v>
      </c>
      <c r="R9" s="236">
        <f>IFERROR(ROUND(AVERAGEIFS(Gabung!$K$7:$K$202,Gabung!$D$7:$D$202,Sheet1!$A9,Gabung!$F$7:$F$202,R$5),0),0)</f>
        <v>21</v>
      </c>
      <c r="S9" s="236">
        <f>IFERROR(ROUND(AVERAGEIFS(Gabung!$L$7:$L$202,Gabung!$D$7:$D$202,Sheet1!$A9,Gabung!$F$7:$F$202,R$5),0),0)</f>
        <v>6</v>
      </c>
      <c r="T9" s="236">
        <f>IFERROR(ROUND(AVERAGEIFS(Gabung!$K$7:$K$202,Gabung!$D$7:$D$202,Sheet1!$A9,Gabung!$F$7:$F$202,T$5),0),0)</f>
        <v>0</v>
      </c>
      <c r="U9" s="236">
        <f>IFERROR(ROUND(AVERAGEIFS(Gabung!$L$7:$L$202,Gabung!$D$7:$D$202,Sheet1!$A9,Gabung!$F$7:$F$202,T$5),0),0)</f>
        <v>0</v>
      </c>
      <c r="V9" s="236">
        <f>IFERROR(ROUND(AVERAGEIFS(Gabung!$K$7:$K$202,Gabung!$D$7:$D$202,Sheet1!$A9,Gabung!$F$7:$F$202,V$5),0),0)</f>
        <v>0</v>
      </c>
      <c r="W9" s="243">
        <f>IFERROR(ROUND(AVERAGEIFS(Gabung!$L$7:$L$202,Gabung!$D$7:$D$202,Sheet1!$A9,Gabung!$F$7:$F$202,V$5),0),0)</f>
        <v>0</v>
      </c>
      <c r="X9" s="212">
        <f>SUMIFS(Gabung!$O$7:$O$202,Gabung!$D$7:$D$202,Sheet1!$A9,Gabung!$F$7:$F$202,Sheet1!X$6)</f>
        <v>0</v>
      </c>
      <c r="Y9" s="212">
        <f>SUMIFS(Gabung!$O$7:$O$202,Gabung!$D$7:$D$202,Sheet1!$A9,Gabung!$F$7:$F$202,Sheet1!Y$6)</f>
        <v>318086000</v>
      </c>
      <c r="Z9" s="212">
        <f>SUMIFS(Gabung!$O$7:$O$202,Gabung!$D$7:$D$202,Sheet1!$A9,Gabung!$F$7:$F$202,Sheet1!Z$6)</f>
        <v>0</v>
      </c>
      <c r="AA9" s="223">
        <f>SUMIFS(Gabung!$O$7:$O$202,Gabung!$D$7:$D$202,Sheet1!$A9,Gabung!$F$7:$F$202,Sheet1!AA$6)</f>
        <v>0</v>
      </c>
      <c r="AB9" s="250">
        <f t="shared" si="2"/>
        <v>60840000</v>
      </c>
    </row>
    <row r="10" spans="1:29" x14ac:dyDescent="0.25">
      <c r="A10" s="214" t="s">
        <v>614</v>
      </c>
      <c r="B10" s="212">
        <f t="shared" si="1"/>
        <v>20</v>
      </c>
      <c r="C10" s="212">
        <f t="shared" si="0"/>
        <v>18351875000</v>
      </c>
      <c r="D10" s="212">
        <f>COUNTIFS(Gabung!$D$7:$D$202,Sheet1!$A10,Gabung!$F$7:$F$202,Sheet1!D$5)</f>
        <v>0</v>
      </c>
      <c r="E10" s="212">
        <f>SUMIFS(Gabung!$N$7:$N$202,Gabung!$F$7:$F$202,Sheet1!D$5,Gabung!$D$7:$D$202,Sheet1!$A10)</f>
        <v>0</v>
      </c>
      <c r="F10" s="212">
        <f>COUNTIFS(Gabung!$D$7:$D$202,Sheet1!$A10,Gabung!$F$7:$F$202,Sheet1!F$5)</f>
        <v>15</v>
      </c>
      <c r="G10" s="212">
        <f>SUMIFS(Gabung!$N$7:$N$202,Gabung!$F$7:$F$202,Sheet1!F$5,Gabung!$D$7:$D$202,Sheet1!$A10)</f>
        <v>15742695000</v>
      </c>
      <c r="H10" s="212">
        <f>COUNTIFS(Gabung!$D$7:$D$202,Sheet1!$A10,Gabung!$F$7:$F$202,Sheet1!H$5)</f>
        <v>5</v>
      </c>
      <c r="I10" s="212">
        <f>SUMIFS(Gabung!$N$7:$N$202,Gabung!$F$7:$F$202,Sheet1!H$5,Gabung!$D$7:$D$202,Sheet1!$A10)</f>
        <v>2609180000</v>
      </c>
      <c r="J10" s="212">
        <f>COUNTIFS(Gabung!$D$7:$D$202,Sheet1!$A10,Gabung!$F$7:$F$202,Sheet1!J$5)</f>
        <v>0</v>
      </c>
      <c r="K10" s="223">
        <f>SUMIFS(Gabung!$N$7:$N$202,Gabung!$F$7:$F$202,Sheet1!J$5,Gabung!$D$7:$D$202,Sheet1!$A10)</f>
        <v>0</v>
      </c>
      <c r="L10" s="181">
        <f>COUNTIFS(Gabung!$D$7:$D$202,Sheet1!$A10,Gabung!$J$7:$J$202,1)</f>
        <v>0</v>
      </c>
      <c r="M10" s="181">
        <f>COUNTIFS(Gabung!$D$7:$D$202,Sheet1!$A10,Gabung!$J$7:$J$202,2)</f>
        <v>0</v>
      </c>
      <c r="N10" s="181">
        <f>COUNTIFS(Gabung!$D$7:$D$202,Sheet1!$A10,Gabung!$J$7:$J$202,3)</f>
        <v>16</v>
      </c>
      <c r="O10" s="181">
        <f>COUNTIFS(Gabung!$D$7:$D$202,Sheet1!$A10,Gabung!$J$7:$J$202,4)</f>
        <v>4</v>
      </c>
      <c r="P10" s="236">
        <f>IFERROR(ROUND(AVERAGEIFS(Gabung!$K$7:$K$202,Gabung!$D$7:$D$202,Sheet1!$A10,Gabung!$F$7:$F$202,P$5),0),0)</f>
        <v>0</v>
      </c>
      <c r="Q10" s="236">
        <f>IFERROR(ROUND(AVERAGEIFS(Gabung!$L$7:$L$202,Gabung!$D$7:$D$202,Sheet1!$A10,Gabung!$F$7:$F$202,P$5),0),0)</f>
        <v>0</v>
      </c>
      <c r="R10" s="236">
        <f>IFERROR(ROUND(AVERAGEIFS(Gabung!$K$7:$K$202,Gabung!$D$7:$D$202,Sheet1!$A10,Gabung!$F$7:$F$202,R$5),0),0)</f>
        <v>22</v>
      </c>
      <c r="S10" s="236">
        <f>IFERROR(ROUND(AVERAGEIFS(Gabung!$L$7:$L$202,Gabung!$D$7:$D$202,Sheet1!$A10,Gabung!$F$7:$F$202,R$5),0),0)</f>
        <v>3</v>
      </c>
      <c r="T10" s="236">
        <f>IFERROR(ROUND(AVERAGEIFS(Gabung!$K$7:$K$202,Gabung!$D$7:$D$202,Sheet1!$A10,Gabung!$F$7:$F$202,T$5),0),0)</f>
        <v>19</v>
      </c>
      <c r="U10" s="236">
        <f>IFERROR(ROUND(AVERAGEIFS(Gabung!$L$7:$L$202,Gabung!$D$7:$D$202,Sheet1!$A10,Gabung!$F$7:$F$202,T$5),0),0)</f>
        <v>4</v>
      </c>
      <c r="V10" s="236">
        <f>IFERROR(ROUND(AVERAGEIFS(Gabung!$K$7:$K$202,Gabung!$D$7:$D$202,Sheet1!$A10,Gabung!$F$7:$F$202,V$5),0),0)</f>
        <v>0</v>
      </c>
      <c r="W10" s="243">
        <f>IFERROR(ROUND(AVERAGEIFS(Gabung!$L$7:$L$202,Gabung!$D$7:$D$202,Sheet1!$A10,Gabung!$F$7:$F$202,V$5),0),0)</f>
        <v>0</v>
      </c>
      <c r="X10" s="212">
        <f>SUMIFS(Gabung!$O$7:$O$202,Gabung!$D$7:$D$202,Sheet1!$A10,Gabung!$F$7:$F$202,Sheet1!X$6)</f>
        <v>0</v>
      </c>
      <c r="Y10" s="212">
        <f>SUMIFS(Gabung!$O$7:$O$202,Gabung!$D$7:$D$202,Sheet1!$A10,Gabung!$F$7:$F$202,Sheet1!Y$6)</f>
        <v>15256880000</v>
      </c>
      <c r="Z10" s="212">
        <f>SUMIFS(Gabung!$O$7:$O$202,Gabung!$D$7:$D$202,Sheet1!$A10,Gabung!$F$7:$F$202,Sheet1!Z$6)</f>
        <v>2578016000</v>
      </c>
      <c r="AA10" s="223">
        <f>SUMIFS(Gabung!$O$7:$O$202,Gabung!$D$7:$D$202,Sheet1!$A10,Gabung!$F$7:$F$202,Sheet1!AA$6)</f>
        <v>0</v>
      </c>
      <c r="AB10" s="250">
        <f t="shared" si="2"/>
        <v>516979000</v>
      </c>
      <c r="AC10" s="285">
        <f>Y10+Z10</f>
        <v>17834896000</v>
      </c>
    </row>
    <row r="11" spans="1:29" x14ac:dyDescent="0.25">
      <c r="A11" s="214" t="s">
        <v>623</v>
      </c>
      <c r="B11" s="212">
        <f t="shared" si="1"/>
        <v>22</v>
      </c>
      <c r="C11" s="212">
        <f t="shared" si="0"/>
        <v>12293507800</v>
      </c>
      <c r="D11" s="212">
        <f>COUNTIFS(Gabung!$D$7:$D$202,Sheet1!$A11,Gabung!$F$7:$F$202,Sheet1!D$5)</f>
        <v>16</v>
      </c>
      <c r="E11" s="212">
        <f>SUMIFS(Gabung!$N$7:$N$202,Gabung!$F$7:$F$202,Sheet1!D$5,Gabung!$D$7:$D$202,Sheet1!$A11)</f>
        <v>9963877500</v>
      </c>
      <c r="F11" s="212">
        <f>COUNTIFS(Gabung!$D$7:$D$202,Sheet1!$A11,Gabung!$F$7:$F$202,Sheet1!F$5)</f>
        <v>4</v>
      </c>
      <c r="G11" s="212">
        <f>SUMIFS(Gabung!$N$7:$N$202,Gabung!$F$7:$F$202,Sheet1!F$5,Gabung!$D$7:$D$202,Sheet1!$A11)</f>
        <v>2072444300</v>
      </c>
      <c r="H11" s="212">
        <f>COUNTIFS(Gabung!$D$7:$D$202,Sheet1!$A11,Gabung!$F$7:$F$202,Sheet1!H$5)</f>
        <v>2</v>
      </c>
      <c r="I11" s="212">
        <f>SUMIFS(Gabung!$N$7:$N$202,Gabung!$F$7:$F$202,Sheet1!H$5,Gabung!$D$7:$D$202,Sheet1!$A11)</f>
        <v>257186000</v>
      </c>
      <c r="J11" s="212">
        <f>COUNTIFS(Gabung!$D$7:$D$202,Sheet1!$A11,Gabung!$F$7:$F$202,Sheet1!J$5)</f>
        <v>0</v>
      </c>
      <c r="K11" s="223">
        <f>SUMIFS(Gabung!$N$7:$N$202,Gabung!$F$7:$F$202,Sheet1!J$5,Gabung!$D$7:$D$202,Sheet1!$A11)</f>
        <v>0</v>
      </c>
      <c r="L11" s="181">
        <f>COUNTIFS(Gabung!$D$7:$D$202,Sheet1!$A11,Gabung!$J$7:$J$202,1)</f>
        <v>0</v>
      </c>
      <c r="M11" s="181">
        <f>COUNTIFS(Gabung!$D$7:$D$202,Sheet1!$A11,Gabung!$J$7:$J$202,2)</f>
        <v>0</v>
      </c>
      <c r="N11" s="181">
        <f>COUNTIFS(Gabung!$D$7:$D$202,Sheet1!$A11,Gabung!$J$7:$J$202,3)</f>
        <v>6</v>
      </c>
      <c r="O11" s="181">
        <f>COUNTIFS(Gabung!$D$7:$D$202,Sheet1!$A11,Gabung!$J$7:$J$202,4)</f>
        <v>16</v>
      </c>
      <c r="P11" s="236">
        <f>IFERROR(ROUND(AVERAGEIFS(Gabung!$K$7:$K$202,Gabung!$D$7:$D$202,Sheet1!$A11,Gabung!$F$7:$F$202,P$5),0),0)</f>
        <v>31</v>
      </c>
      <c r="Q11" s="236">
        <f>IFERROR(ROUND(AVERAGEIFS(Gabung!$L$7:$L$202,Gabung!$D$7:$D$202,Sheet1!$A11,Gabung!$F$7:$F$202,P$5),0),0)</f>
        <v>4</v>
      </c>
      <c r="R11" s="236">
        <f>IFERROR(ROUND(AVERAGEIFS(Gabung!$K$7:$K$202,Gabung!$D$7:$D$202,Sheet1!$A11,Gabung!$F$7:$F$202,R$5),0),0)</f>
        <v>31</v>
      </c>
      <c r="S11" s="236">
        <f>IFERROR(ROUND(AVERAGEIFS(Gabung!$L$7:$L$202,Gabung!$D$7:$D$202,Sheet1!$A11,Gabung!$F$7:$F$202,R$5),0),0)</f>
        <v>4</v>
      </c>
      <c r="T11" s="236">
        <f>IFERROR(ROUND(AVERAGEIFS(Gabung!$K$7:$K$202,Gabung!$D$7:$D$202,Sheet1!$A11,Gabung!$F$7:$F$202,T$5),0),0)</f>
        <v>17</v>
      </c>
      <c r="U11" s="236">
        <f>IFERROR(ROUND(AVERAGEIFS(Gabung!$L$7:$L$202,Gabung!$D$7:$D$202,Sheet1!$A11,Gabung!$F$7:$F$202,T$5),0),0)</f>
        <v>3</v>
      </c>
      <c r="V11" s="236">
        <f>IFERROR(ROUND(AVERAGEIFS(Gabung!$K$7:$K$202,Gabung!$D$7:$D$202,Sheet1!$A11,Gabung!$F$7:$F$202,V$5),0),0)</f>
        <v>0</v>
      </c>
      <c r="W11" s="243">
        <f>IFERROR(ROUND(AVERAGEIFS(Gabung!$L$7:$L$202,Gabung!$D$7:$D$202,Sheet1!$A11,Gabung!$F$7:$F$202,V$5),0),0)</f>
        <v>0</v>
      </c>
      <c r="X11" s="212">
        <f>SUMIFS(Gabung!$O$7:$O$202,Gabung!$D$7:$D$202,Sheet1!$A11,Gabung!$F$7:$F$202,Sheet1!X$6)</f>
        <v>9030595200</v>
      </c>
      <c r="Y11" s="212">
        <f>SUMIFS(Gabung!$O$7:$O$202,Gabung!$D$7:$D$202,Sheet1!$A11,Gabung!$F$7:$F$202,Sheet1!Y$6)</f>
        <v>1898637000</v>
      </c>
      <c r="Z11" s="212">
        <f>SUMIFS(Gabung!$O$7:$O$202,Gabung!$D$7:$D$202,Sheet1!$A11,Gabung!$F$7:$F$202,Sheet1!Z$6)</f>
        <v>226968000</v>
      </c>
      <c r="AA11" s="223">
        <f>SUMIFS(Gabung!$O$7:$O$202,Gabung!$D$7:$D$202,Sheet1!$A11,Gabung!$F$7:$F$202,Sheet1!AA$6)</f>
        <v>0</v>
      </c>
      <c r="AB11" s="250">
        <f t="shared" si="2"/>
        <v>1137307600</v>
      </c>
    </row>
    <row r="12" spans="1:29" x14ac:dyDescent="0.25">
      <c r="A12" s="213" t="s">
        <v>622</v>
      </c>
      <c r="B12" s="212">
        <f t="shared" si="1"/>
        <v>8</v>
      </c>
      <c r="C12" s="212">
        <f t="shared" si="0"/>
        <v>3905643500</v>
      </c>
      <c r="D12" s="212">
        <f>COUNTIFS(Gabung!$D$7:$D$202,Sheet1!$A12,Gabung!$F$7:$F$202,Sheet1!D$5)</f>
        <v>8</v>
      </c>
      <c r="E12" s="212">
        <f>SUMIFS(Gabung!$N$7:$N$202,Gabung!$F$7:$F$202,Sheet1!D$5,Gabung!$D$7:$D$202,Sheet1!$A12)</f>
        <v>3905643500</v>
      </c>
      <c r="F12" s="212">
        <f>COUNTIFS(Gabung!$D$7:$D$202,Sheet1!$A12,Gabung!$F$7:$F$202,Sheet1!F$5)</f>
        <v>0</v>
      </c>
      <c r="G12" s="212">
        <f>SUMIFS(Gabung!$N$7:$N$202,Gabung!$F$7:$F$202,Sheet1!F$5,Gabung!$D$7:$D$202,Sheet1!$A12)</f>
        <v>0</v>
      </c>
      <c r="H12" s="212">
        <f>COUNTIFS(Gabung!$D$7:$D$202,Sheet1!$A12,Gabung!$F$7:$F$202,Sheet1!H$5)</f>
        <v>0</v>
      </c>
      <c r="I12" s="212">
        <f>SUMIFS(Gabung!$N$7:$N$202,Gabung!$F$7:$F$202,Sheet1!H$5,Gabung!$D$7:$D$202,Sheet1!$A12)</f>
        <v>0</v>
      </c>
      <c r="J12" s="212">
        <f>COUNTIFS(Gabung!$D$7:$D$202,Sheet1!$A12,Gabung!$F$7:$F$202,Sheet1!J$5)</f>
        <v>0</v>
      </c>
      <c r="K12" s="223">
        <f>SUMIFS(Gabung!$N$7:$N$202,Gabung!$F$7:$F$202,Sheet1!J$5,Gabung!$D$7:$D$202,Sheet1!$A12)</f>
        <v>0</v>
      </c>
      <c r="L12" s="181">
        <f>COUNTIFS(Gabung!$D$7:$D$202,Sheet1!$A12,Gabung!$J$7:$J$202,1)</f>
        <v>5</v>
      </c>
      <c r="M12" s="181">
        <f>COUNTIFS(Gabung!$D$7:$D$202,Sheet1!$A12,Gabung!$J$7:$J$202,2)</f>
        <v>3</v>
      </c>
      <c r="N12" s="181">
        <f>COUNTIFS(Gabung!$D$7:$D$202,Sheet1!$A12,Gabung!$J$7:$J$202,3)</f>
        <v>0</v>
      </c>
      <c r="O12" s="181">
        <f>COUNTIFS(Gabung!$D$7:$D$202,Sheet1!$A12,Gabung!$J$7:$J$202,4)</f>
        <v>0</v>
      </c>
      <c r="P12" s="236">
        <f>IFERROR(ROUND(AVERAGEIFS(Gabung!$K$7:$K$202,Gabung!$D$7:$D$202,Sheet1!$A12,Gabung!$F$7:$F$202,P$5),0),0)</f>
        <v>79</v>
      </c>
      <c r="Q12" s="236">
        <f>IFERROR(ROUND(AVERAGEIFS(Gabung!$L$7:$L$202,Gabung!$D$7:$D$202,Sheet1!$A12,Gabung!$F$7:$F$202,P$5),0),0)</f>
        <v>8</v>
      </c>
      <c r="R12" s="236">
        <f>IFERROR(ROUND(AVERAGEIFS(Gabung!$K$7:$K$202,Gabung!$D$7:$D$202,Sheet1!$A12,Gabung!$F$7:$F$202,R$5),0),0)</f>
        <v>0</v>
      </c>
      <c r="S12" s="236">
        <f>IFERROR(ROUND(AVERAGEIFS(Gabung!$L$7:$L$202,Gabung!$D$7:$D$202,Sheet1!$A12,Gabung!$F$7:$F$202,R$5),0),0)</f>
        <v>0</v>
      </c>
      <c r="T12" s="236">
        <f>IFERROR(ROUND(AVERAGEIFS(Gabung!$K$7:$K$202,Gabung!$D$7:$D$202,Sheet1!$A12,Gabung!$F$7:$F$202,T$5),0),0)</f>
        <v>0</v>
      </c>
      <c r="U12" s="236">
        <f>IFERROR(ROUND(AVERAGEIFS(Gabung!$L$7:$L$202,Gabung!$D$7:$D$202,Sheet1!$A12,Gabung!$F$7:$F$202,T$5),0),0)</f>
        <v>0</v>
      </c>
      <c r="V12" s="236">
        <f>IFERROR(ROUND(AVERAGEIFS(Gabung!$K$7:$K$202,Gabung!$D$7:$D$202,Sheet1!$A12,Gabung!$F$7:$F$202,V$5),0),0)</f>
        <v>0</v>
      </c>
      <c r="W12" s="243">
        <f>IFERROR(ROUND(AVERAGEIFS(Gabung!$L$7:$L$202,Gabung!$D$7:$D$202,Sheet1!$A12,Gabung!$F$7:$F$202,V$5),0),0)</f>
        <v>0</v>
      </c>
      <c r="X12" s="212">
        <f>SUMIFS(Gabung!$O$7:$O$202,Gabung!$D$7:$D$202,Sheet1!$A12,Gabung!$F$7:$F$202,Sheet1!X$6)</f>
        <v>3521847500</v>
      </c>
      <c r="Y12" s="212">
        <f>SUMIFS(Gabung!$O$7:$O$202,Gabung!$D$7:$D$202,Sheet1!$A12,Gabung!$F$7:$F$202,Sheet1!Y$6)</f>
        <v>0</v>
      </c>
      <c r="Z12" s="212">
        <f>SUMIFS(Gabung!$O$7:$O$202,Gabung!$D$7:$D$202,Sheet1!$A12,Gabung!$F$7:$F$202,Sheet1!Z$6)</f>
        <v>0</v>
      </c>
      <c r="AA12" s="223">
        <f>SUMIFS(Gabung!$O$7:$O$202,Gabung!$D$7:$D$202,Sheet1!$A12,Gabung!$F$7:$F$202,Sheet1!AA$6)</f>
        <v>0</v>
      </c>
      <c r="AB12" s="250">
        <f t="shared" si="2"/>
        <v>383796000</v>
      </c>
    </row>
    <row r="13" spans="1:29" x14ac:dyDescent="0.25">
      <c r="A13" s="214" t="s">
        <v>619</v>
      </c>
      <c r="B13" s="212">
        <f t="shared" si="1"/>
        <v>2</v>
      </c>
      <c r="C13" s="212">
        <f t="shared" si="0"/>
        <v>2419659000</v>
      </c>
      <c r="D13" s="212">
        <f>COUNTIFS(Gabung!$D$7:$D$202,Sheet1!$A13,Gabung!$F$7:$F$202,Sheet1!D$5)</f>
        <v>0</v>
      </c>
      <c r="E13" s="212">
        <f>SUMIFS(Gabung!$N$7:$N$202,Gabung!$F$7:$F$202,Sheet1!D$5,Gabung!$D$7:$D$202,Sheet1!$A13)</f>
        <v>0</v>
      </c>
      <c r="F13" s="212">
        <f>COUNTIFS(Gabung!$D$7:$D$202,Sheet1!$A13,Gabung!$F$7:$F$202,Sheet1!F$5)</f>
        <v>2</v>
      </c>
      <c r="G13" s="212">
        <f>SUMIFS(Gabung!$N$7:$N$202,Gabung!$F$7:$F$202,Sheet1!F$5,Gabung!$D$7:$D$202,Sheet1!$A13)</f>
        <v>2419659000</v>
      </c>
      <c r="H13" s="212">
        <f>COUNTIFS(Gabung!$D$7:$D$202,Sheet1!$A13,Gabung!$F$7:$F$202,Sheet1!H$5)</f>
        <v>0</v>
      </c>
      <c r="I13" s="212">
        <f>SUMIFS(Gabung!$N$7:$N$202,Gabung!$F$7:$F$202,Sheet1!H$5,Gabung!$D$7:$D$202,Sheet1!$A13)</f>
        <v>0</v>
      </c>
      <c r="J13" s="212">
        <f>COUNTIFS(Gabung!$D$7:$D$202,Sheet1!$A13,Gabung!$F$7:$F$202,Sheet1!J$5)</f>
        <v>0</v>
      </c>
      <c r="K13" s="223">
        <f>SUMIFS(Gabung!$N$7:$N$202,Gabung!$F$7:$F$202,Sheet1!J$5,Gabung!$D$7:$D$202,Sheet1!$A13)</f>
        <v>0</v>
      </c>
      <c r="L13" s="181">
        <f>COUNTIFS(Gabung!$D$7:$D$202,Sheet1!$A13,Gabung!$J$7:$J$202,1)</f>
        <v>0</v>
      </c>
      <c r="M13" s="181">
        <f>COUNTIFS(Gabung!$D$7:$D$202,Sheet1!$A13,Gabung!$J$7:$J$202,2)</f>
        <v>1</v>
      </c>
      <c r="N13" s="181">
        <f>COUNTIFS(Gabung!$D$7:$D$202,Sheet1!$A13,Gabung!$J$7:$J$202,3)</f>
        <v>0</v>
      </c>
      <c r="O13" s="181">
        <f>COUNTIFS(Gabung!$D$7:$D$202,Sheet1!$A13,Gabung!$J$7:$J$202,4)</f>
        <v>1</v>
      </c>
      <c r="P13" s="236">
        <f>IFERROR(ROUND(AVERAGEIFS(Gabung!$K$7:$K$202,Gabung!$D$7:$D$202,Sheet1!$A13,Gabung!$F$7:$F$202,P$5),0),0)</f>
        <v>0</v>
      </c>
      <c r="Q13" s="236">
        <f>IFERROR(ROUND(AVERAGEIFS(Gabung!$L$7:$L$202,Gabung!$D$7:$D$202,Sheet1!$A13,Gabung!$F$7:$F$202,P$5),0),0)</f>
        <v>0</v>
      </c>
      <c r="R13" s="236">
        <f>IFERROR(ROUND(AVERAGEIFS(Gabung!$K$7:$K$202,Gabung!$D$7:$D$202,Sheet1!$A13,Gabung!$F$7:$F$202,R$5),0),0)</f>
        <v>22</v>
      </c>
      <c r="S13" s="236">
        <f>IFERROR(ROUND(AVERAGEIFS(Gabung!$L$7:$L$202,Gabung!$D$7:$D$202,Sheet1!$A13,Gabung!$F$7:$F$202,R$5),0),0)</f>
        <v>4</v>
      </c>
      <c r="T13" s="236">
        <f>IFERROR(ROUND(AVERAGEIFS(Gabung!$K$7:$K$202,Gabung!$D$7:$D$202,Sheet1!$A13,Gabung!$F$7:$F$202,T$5),0),0)</f>
        <v>0</v>
      </c>
      <c r="U13" s="236">
        <f>IFERROR(ROUND(AVERAGEIFS(Gabung!$L$7:$L$202,Gabung!$D$7:$D$202,Sheet1!$A13,Gabung!$F$7:$F$202,T$5),0),0)</f>
        <v>0</v>
      </c>
      <c r="V13" s="236">
        <f>IFERROR(ROUND(AVERAGEIFS(Gabung!$K$7:$K$202,Gabung!$D$7:$D$202,Sheet1!$A13,Gabung!$F$7:$F$202,V$5),0),0)</f>
        <v>0</v>
      </c>
      <c r="W13" s="243">
        <f>IFERROR(ROUND(AVERAGEIFS(Gabung!$L$7:$L$202,Gabung!$D$7:$D$202,Sheet1!$A13,Gabung!$F$7:$F$202,V$5),0),0)</f>
        <v>0</v>
      </c>
      <c r="X13" s="212">
        <f>SUMIFS(Gabung!$O$7:$O$202,Gabung!$D$7:$D$202,Sheet1!$A13,Gabung!$F$7:$F$202,Sheet1!X$6)</f>
        <v>0</v>
      </c>
      <c r="Y13" s="212">
        <f>SUMIFS(Gabung!$O$7:$O$202,Gabung!$D$7:$D$202,Sheet1!$A13,Gabung!$F$7:$F$202,Sheet1!Y$6)</f>
        <v>2389151000</v>
      </c>
      <c r="Z13" s="212">
        <f>SUMIFS(Gabung!$O$7:$O$202,Gabung!$D$7:$D$202,Sheet1!$A13,Gabung!$F$7:$F$202,Sheet1!Z$6)</f>
        <v>0</v>
      </c>
      <c r="AA13" s="223">
        <f>SUMIFS(Gabung!$O$7:$O$202,Gabung!$D$7:$D$202,Sheet1!$A13,Gabung!$F$7:$F$202,Sheet1!AA$6)</f>
        <v>0</v>
      </c>
      <c r="AB13" s="250">
        <f t="shared" si="2"/>
        <v>30508000</v>
      </c>
    </row>
    <row r="14" spans="1:29" x14ac:dyDescent="0.25">
      <c r="A14" s="214" t="s">
        <v>642</v>
      </c>
      <c r="B14" s="212">
        <f t="shared" si="1"/>
        <v>1</v>
      </c>
      <c r="C14" s="212">
        <f t="shared" si="0"/>
        <v>291250000</v>
      </c>
      <c r="D14" s="212">
        <f>COUNTIFS(Gabung!$D$7:$D$202,Sheet1!$A14,Gabung!$F$7:$F$202,Sheet1!D$5)</f>
        <v>1</v>
      </c>
      <c r="E14" s="212">
        <f>SUMIFS(Gabung!$N$7:$N$202,Gabung!$F$7:$F$202,Sheet1!D$5,Gabung!$D$7:$D$202,Sheet1!$A14)</f>
        <v>291250000</v>
      </c>
      <c r="F14" s="212">
        <f>COUNTIFS(Gabung!$D$7:$D$202,Sheet1!$A14,Gabung!$F$7:$F$202,Sheet1!F$5)</f>
        <v>0</v>
      </c>
      <c r="G14" s="212">
        <f>SUMIFS(Gabung!$N$7:$N$202,Gabung!$F$7:$F$202,Sheet1!F$5,Gabung!$D$7:$D$202,Sheet1!$A14)</f>
        <v>0</v>
      </c>
      <c r="H14" s="212">
        <f>COUNTIFS(Gabung!$D$7:$D$202,Sheet1!$A14,Gabung!$F$7:$F$202,Sheet1!H$5)</f>
        <v>0</v>
      </c>
      <c r="I14" s="212">
        <f>SUMIFS(Gabung!$N$7:$N$202,Gabung!$F$7:$F$202,Sheet1!H$5,Gabung!$D$7:$D$202,Sheet1!$A14)</f>
        <v>0</v>
      </c>
      <c r="J14" s="212">
        <f>COUNTIFS(Gabung!$D$7:$D$202,Sheet1!$A14,Gabung!$F$7:$F$202,Sheet1!J$5)</f>
        <v>0</v>
      </c>
      <c r="K14" s="223">
        <f>SUMIFS(Gabung!$N$7:$N$202,Gabung!$F$7:$F$202,Sheet1!J$5,Gabung!$D$7:$D$202,Sheet1!$A14)</f>
        <v>0</v>
      </c>
      <c r="L14" s="181">
        <f>COUNTIFS(Gabung!$D$7:$D$202,Sheet1!$A14,Gabung!$J$7:$J$202,1)</f>
        <v>0</v>
      </c>
      <c r="M14" s="181">
        <f>COUNTIFS(Gabung!$D$7:$D$202,Sheet1!$A14,Gabung!$J$7:$J$202,2)</f>
        <v>0</v>
      </c>
      <c r="N14" s="181">
        <f>COUNTIFS(Gabung!$D$7:$D$202,Sheet1!$A14,Gabung!$J$7:$J$202,3)</f>
        <v>0</v>
      </c>
      <c r="O14" s="181">
        <f>COUNTIFS(Gabung!$D$7:$D$202,Sheet1!$A14,Gabung!$J$7:$J$202,4)</f>
        <v>1</v>
      </c>
      <c r="P14" s="236">
        <f>IFERROR(ROUND(AVERAGEIFS(Gabung!$K$7:$K$202,Gabung!$D$7:$D$202,Sheet1!$A14,Gabung!$F$7:$F$202,P$5),0),0)</f>
        <v>13</v>
      </c>
      <c r="Q14" s="236">
        <f>IFERROR(ROUND(AVERAGEIFS(Gabung!$L$7:$L$202,Gabung!$D$7:$D$202,Sheet1!$A14,Gabung!$F$7:$F$202,P$5),0),0)</f>
        <v>1</v>
      </c>
      <c r="R14" s="236">
        <f>IFERROR(ROUND(AVERAGEIFS(Gabung!$K$7:$K$202,Gabung!$D$7:$D$202,Sheet1!$A14,Gabung!$F$7:$F$202,R$5),0),0)</f>
        <v>0</v>
      </c>
      <c r="S14" s="236">
        <f>IFERROR(ROUND(AVERAGEIFS(Gabung!$L$7:$L$202,Gabung!$D$7:$D$202,Sheet1!$A14,Gabung!$F$7:$F$202,R$5),0),0)</f>
        <v>0</v>
      </c>
      <c r="T14" s="236">
        <f>IFERROR(ROUND(AVERAGEIFS(Gabung!$K$7:$K$202,Gabung!$D$7:$D$202,Sheet1!$A14,Gabung!$F$7:$F$202,T$5),0),0)</f>
        <v>0</v>
      </c>
      <c r="U14" s="236">
        <f>IFERROR(ROUND(AVERAGEIFS(Gabung!$L$7:$L$202,Gabung!$D$7:$D$202,Sheet1!$A14,Gabung!$F$7:$F$202,T$5),0),0)</f>
        <v>0</v>
      </c>
      <c r="V14" s="236">
        <f>IFERROR(ROUND(AVERAGEIFS(Gabung!$K$7:$K$202,Gabung!$D$7:$D$202,Sheet1!$A14,Gabung!$F$7:$F$202,V$5),0),0)</f>
        <v>0</v>
      </c>
      <c r="W14" s="243">
        <f>IFERROR(ROUND(AVERAGEIFS(Gabung!$L$7:$L$202,Gabung!$D$7:$D$202,Sheet1!$A14,Gabung!$F$7:$F$202,V$5),0),0)</f>
        <v>0</v>
      </c>
      <c r="X14" s="212">
        <f>SUMIFS(Gabung!$O$7:$O$202,Gabung!$D$7:$D$202,Sheet1!$A14,Gabung!$F$7:$F$202,Sheet1!X$6)</f>
        <v>282875000</v>
      </c>
      <c r="Y14" s="212">
        <f>SUMIFS(Gabung!$O$7:$O$202,Gabung!$D$7:$D$202,Sheet1!$A14,Gabung!$F$7:$F$202,Sheet1!Y$6)</f>
        <v>0</v>
      </c>
      <c r="Z14" s="212">
        <f>SUMIFS(Gabung!$O$7:$O$202,Gabung!$D$7:$D$202,Sheet1!$A14,Gabung!$F$7:$F$202,Sheet1!Z$6)</f>
        <v>0</v>
      </c>
      <c r="AA14" s="223">
        <f>SUMIFS(Gabung!$O$7:$O$202,Gabung!$D$7:$D$202,Sheet1!$A14,Gabung!$F$7:$F$202,Sheet1!AA$6)</f>
        <v>0</v>
      </c>
      <c r="AB14" s="250">
        <f t="shared" si="2"/>
        <v>8375000</v>
      </c>
    </row>
    <row r="15" spans="1:29" x14ac:dyDescent="0.25">
      <c r="A15" s="214" t="s">
        <v>599</v>
      </c>
      <c r="B15" s="212">
        <f t="shared" si="1"/>
        <v>10</v>
      </c>
      <c r="C15" s="212">
        <f t="shared" si="0"/>
        <v>20896891390</v>
      </c>
      <c r="D15" s="212">
        <f>COUNTIFS(Gabung!$D$7:$D$202,Sheet1!$A15,Gabung!$F$7:$F$202,Sheet1!D$5)</f>
        <v>4</v>
      </c>
      <c r="E15" s="212">
        <f>SUMIFS(Gabung!$N$7:$N$202,Gabung!$F$7:$F$202,Sheet1!D$5,Gabung!$D$7:$D$202,Sheet1!$A15)</f>
        <v>9363583390</v>
      </c>
      <c r="F15" s="212">
        <f>COUNTIFS(Gabung!$D$7:$D$202,Sheet1!$A15,Gabung!$F$7:$F$202,Sheet1!F$5)</f>
        <v>6</v>
      </c>
      <c r="G15" s="212">
        <f>SUMIFS(Gabung!$N$7:$N$202,Gabung!$F$7:$F$202,Sheet1!F$5,Gabung!$D$7:$D$202,Sheet1!$A15)</f>
        <v>11533308000</v>
      </c>
      <c r="H15" s="212">
        <f>COUNTIFS(Gabung!$D$7:$D$202,Sheet1!$A15,Gabung!$F$7:$F$202,Sheet1!H$5)</f>
        <v>0</v>
      </c>
      <c r="I15" s="212">
        <f>SUMIFS(Gabung!$N$7:$N$202,Gabung!$F$7:$F$202,Sheet1!H$5,Gabung!$D$7:$D$202,Sheet1!$A15)</f>
        <v>0</v>
      </c>
      <c r="J15" s="212">
        <f>COUNTIFS(Gabung!$D$7:$D$202,Sheet1!$A15,Gabung!$F$7:$F$202,Sheet1!J$5)</f>
        <v>0</v>
      </c>
      <c r="K15" s="223">
        <f>SUMIFS(Gabung!$N$7:$N$202,Gabung!$F$7:$F$202,Sheet1!J$5,Gabung!$D$7:$D$202,Sheet1!$A15)</f>
        <v>0</v>
      </c>
      <c r="L15" s="181">
        <f>COUNTIFS(Gabung!$D$7:$D$202,Sheet1!$A15,Gabung!$J$7:$J$202,1)</f>
        <v>0</v>
      </c>
      <c r="M15" s="181">
        <f>COUNTIFS(Gabung!$D$7:$D$202,Sheet1!$A15,Gabung!$J$7:$J$202,2)</f>
        <v>2</v>
      </c>
      <c r="N15" s="181">
        <f>COUNTIFS(Gabung!$D$7:$D$202,Sheet1!$A15,Gabung!$J$7:$J$202,3)</f>
        <v>4</v>
      </c>
      <c r="O15" s="181">
        <f>COUNTIFS(Gabung!$D$7:$D$202,Sheet1!$A15,Gabung!$J$7:$J$202,4)</f>
        <v>4</v>
      </c>
      <c r="P15" s="236">
        <f>IFERROR(ROUND(AVERAGEIFS(Gabung!$K$7:$K$202,Gabung!$D$7:$D$202,Sheet1!$A15,Gabung!$F$7:$F$202,P$5),0),0)</f>
        <v>29</v>
      </c>
      <c r="Q15" s="236">
        <f>IFERROR(ROUND(AVERAGEIFS(Gabung!$L$7:$L$202,Gabung!$D$7:$D$202,Sheet1!$A15,Gabung!$F$7:$F$202,P$5),0),0)</f>
        <v>3</v>
      </c>
      <c r="R15" s="236">
        <f>IFERROR(ROUND(AVERAGEIFS(Gabung!$K$7:$K$202,Gabung!$D$7:$D$202,Sheet1!$A15,Gabung!$F$7:$F$202,R$5),0),0)</f>
        <v>25</v>
      </c>
      <c r="S15" s="236">
        <f>IFERROR(ROUND(AVERAGEIFS(Gabung!$L$7:$L$202,Gabung!$D$7:$D$202,Sheet1!$A15,Gabung!$F$7:$F$202,R$5),0),0)</f>
        <v>3</v>
      </c>
      <c r="T15" s="236">
        <f>IFERROR(ROUND(AVERAGEIFS(Gabung!$K$7:$K$202,Gabung!$D$7:$D$202,Sheet1!$A15,Gabung!$F$7:$F$202,T$5),0),0)</f>
        <v>0</v>
      </c>
      <c r="U15" s="236">
        <f>IFERROR(ROUND(AVERAGEIFS(Gabung!$L$7:$L$202,Gabung!$D$7:$D$202,Sheet1!$A15,Gabung!$F$7:$F$202,T$5),0),0)</f>
        <v>0</v>
      </c>
      <c r="V15" s="236">
        <f>IFERROR(ROUND(AVERAGEIFS(Gabung!$K$7:$K$202,Gabung!$D$7:$D$202,Sheet1!$A15,Gabung!$F$7:$F$202,V$5),0),0)</f>
        <v>0</v>
      </c>
      <c r="W15" s="243">
        <f>IFERROR(ROUND(AVERAGEIFS(Gabung!$L$7:$L$202,Gabung!$D$7:$D$202,Sheet1!$A15,Gabung!$F$7:$F$202,V$5),0),0)</f>
        <v>0</v>
      </c>
      <c r="X15" s="212">
        <f>SUMIFS(Gabung!$O$7:$O$202,Gabung!$D$7:$D$202,Sheet1!$A15,Gabung!$F$7:$F$202,Sheet1!X$6)</f>
        <v>9346587100</v>
      </c>
      <c r="Y15" s="212">
        <f>SUMIFS(Gabung!$O$7:$O$202,Gabung!$D$7:$D$202,Sheet1!$A15,Gabung!$F$7:$F$202,Sheet1!Y$6)</f>
        <v>11412238000</v>
      </c>
      <c r="Z15" s="212">
        <f>SUMIFS(Gabung!$O$7:$O$202,Gabung!$D$7:$D$202,Sheet1!$A15,Gabung!$F$7:$F$202,Sheet1!Z$6)</f>
        <v>0</v>
      </c>
      <c r="AA15" s="223">
        <f>SUMIFS(Gabung!$O$7:$O$202,Gabung!$D$7:$D$202,Sheet1!$A15,Gabung!$F$7:$F$202,Sheet1!AA$6)</f>
        <v>0</v>
      </c>
      <c r="AB15" s="250">
        <f t="shared" si="2"/>
        <v>138066290</v>
      </c>
    </row>
    <row r="16" spans="1:29" x14ac:dyDescent="0.25">
      <c r="A16" s="213" t="s">
        <v>621</v>
      </c>
      <c r="B16" s="212">
        <f t="shared" si="1"/>
        <v>1</v>
      </c>
      <c r="C16" s="212">
        <f t="shared" si="0"/>
        <v>172715400</v>
      </c>
      <c r="D16" s="212">
        <f>COUNTIFS(Gabung!$D$7:$D$202,Sheet1!$A16,Gabung!$F$7:$F$202,Sheet1!D$5)</f>
        <v>0</v>
      </c>
      <c r="E16" s="212">
        <f>SUMIFS(Gabung!$N$7:$N$202,Gabung!$F$7:$F$202,Sheet1!D$5,Gabung!$D$7:$D$202,Sheet1!$A16)</f>
        <v>0</v>
      </c>
      <c r="F16" s="212">
        <f>COUNTIFS(Gabung!$D$7:$D$202,Sheet1!$A16,Gabung!$F$7:$F$202,Sheet1!F$5)</f>
        <v>0</v>
      </c>
      <c r="G16" s="212">
        <f>SUMIFS(Gabung!$N$7:$N$202,Gabung!$F$7:$F$202,Sheet1!F$5,Gabung!$D$7:$D$202,Sheet1!$A16)</f>
        <v>0</v>
      </c>
      <c r="H16" s="212">
        <f>COUNTIFS(Gabung!$D$7:$D$202,Sheet1!$A16,Gabung!$F$7:$F$202,Sheet1!H$5)</f>
        <v>0</v>
      </c>
      <c r="I16" s="212">
        <f>SUMIFS(Gabung!$N$7:$N$202,Gabung!$F$7:$F$202,Sheet1!H$5,Gabung!$D$7:$D$202,Sheet1!$A16)</f>
        <v>0</v>
      </c>
      <c r="J16" s="212">
        <f>COUNTIFS(Gabung!$D$7:$D$202,Sheet1!$A16,Gabung!$F$7:$F$202,Sheet1!J$5)</f>
        <v>1</v>
      </c>
      <c r="K16" s="223">
        <f>SUMIFS(Gabung!$N$7:$N$202,Gabung!$F$7:$F$202,Sheet1!J$5,Gabung!$D$7:$D$202,Sheet1!$A16)</f>
        <v>172715400</v>
      </c>
      <c r="L16" s="181">
        <f>COUNTIFS(Gabung!$D$7:$D$202,Sheet1!$A16,Gabung!$J$7:$J$202,1)</f>
        <v>0</v>
      </c>
      <c r="M16" s="181">
        <f>COUNTIFS(Gabung!$D$7:$D$202,Sheet1!$A16,Gabung!$J$7:$J$202,2)</f>
        <v>1</v>
      </c>
      <c r="N16" s="181">
        <f>COUNTIFS(Gabung!$D$7:$D$202,Sheet1!$A16,Gabung!$J$7:$J$202,3)</f>
        <v>0</v>
      </c>
      <c r="O16" s="181">
        <f>COUNTIFS(Gabung!$D$7:$D$202,Sheet1!$A16,Gabung!$J$7:$J$202,4)</f>
        <v>0</v>
      </c>
      <c r="P16" s="236">
        <f>IFERROR(ROUND(AVERAGEIFS(Gabung!$K$7:$K$202,Gabung!$D$7:$D$202,Sheet1!$A16,Gabung!$F$7:$F$202,P$5),0),0)</f>
        <v>0</v>
      </c>
      <c r="Q16" s="236">
        <f>IFERROR(ROUND(AVERAGEIFS(Gabung!$L$7:$L$202,Gabung!$D$7:$D$202,Sheet1!$A16,Gabung!$F$7:$F$202,P$5),0),0)</f>
        <v>0</v>
      </c>
      <c r="R16" s="236">
        <f>IFERROR(ROUND(AVERAGEIFS(Gabung!$K$7:$K$202,Gabung!$D$7:$D$202,Sheet1!$A16,Gabung!$F$7:$F$202,R$5),0),0)</f>
        <v>0</v>
      </c>
      <c r="S16" s="236">
        <f>IFERROR(ROUND(AVERAGEIFS(Gabung!$L$7:$L$202,Gabung!$D$7:$D$202,Sheet1!$A16,Gabung!$F$7:$F$202,R$5),0),0)</f>
        <v>0</v>
      </c>
      <c r="T16" s="236">
        <f>IFERROR(ROUND(AVERAGEIFS(Gabung!$K$7:$K$202,Gabung!$D$7:$D$202,Sheet1!$A16,Gabung!$F$7:$F$202,T$5),0),0)</f>
        <v>0</v>
      </c>
      <c r="U16" s="236">
        <f>IFERROR(ROUND(AVERAGEIFS(Gabung!$L$7:$L$202,Gabung!$D$7:$D$202,Sheet1!$A16,Gabung!$F$7:$F$202,T$5),0),0)</f>
        <v>0</v>
      </c>
      <c r="V16" s="236">
        <f>IFERROR(ROUND(AVERAGEIFS(Gabung!$K$7:$K$202,Gabung!$D$7:$D$202,Sheet1!$A16,Gabung!$F$7:$F$202,V$5),0),0)</f>
        <v>9</v>
      </c>
      <c r="W16" s="243">
        <f>IFERROR(ROUND(AVERAGEIFS(Gabung!$L$7:$L$202,Gabung!$D$7:$D$202,Sheet1!$A16,Gabung!$F$7:$F$202,V$5),0),0)</f>
        <v>3</v>
      </c>
      <c r="X16" s="212">
        <f>SUMIFS(Gabung!$O$7:$O$202,Gabung!$D$7:$D$202,Sheet1!$A16,Gabung!$F$7:$F$202,Sheet1!X$6)</f>
        <v>0</v>
      </c>
      <c r="Y16" s="212">
        <f>SUMIFS(Gabung!$O$7:$O$202,Gabung!$D$7:$D$202,Sheet1!$A16,Gabung!$F$7:$F$202,Sheet1!Y$6)</f>
        <v>0</v>
      </c>
      <c r="Z16" s="212">
        <f>SUMIFS(Gabung!$O$7:$O$202,Gabung!$D$7:$D$202,Sheet1!$A16,Gabung!$F$7:$F$202,Sheet1!Z$6)</f>
        <v>0</v>
      </c>
      <c r="AA16" s="223">
        <f>SUMIFS(Gabung!$O$7:$O$202,Gabung!$D$7:$D$202,Sheet1!$A16,Gabung!$F$7:$F$202,Sheet1!AA$6)</f>
        <v>172170900</v>
      </c>
      <c r="AB16" s="250">
        <f t="shared" si="2"/>
        <v>544500</v>
      </c>
    </row>
    <row r="17" spans="1:28" x14ac:dyDescent="0.25">
      <c r="A17" s="213" t="s">
        <v>618</v>
      </c>
      <c r="B17" s="212">
        <f t="shared" si="1"/>
        <v>8</v>
      </c>
      <c r="C17" s="212">
        <f t="shared" si="0"/>
        <v>7007776000</v>
      </c>
      <c r="D17" s="212">
        <f>COUNTIFS(Gabung!$D$7:$D$202,Sheet1!$A17,Gabung!$F$7:$F$202,Sheet1!D$5)</f>
        <v>0</v>
      </c>
      <c r="E17" s="212">
        <f>SUMIFS(Gabung!$N$7:$N$202,Gabung!$F$7:$F$202,Sheet1!D$5,Gabung!$D$7:$D$202,Sheet1!$A17)</f>
        <v>0</v>
      </c>
      <c r="F17" s="212">
        <f>COUNTIFS(Gabung!$D$7:$D$202,Sheet1!$A17,Gabung!$F$7:$F$202,Sheet1!F$5)</f>
        <v>7</v>
      </c>
      <c r="G17" s="212">
        <f>SUMIFS(Gabung!$N$7:$N$202,Gabung!$F$7:$F$202,Sheet1!F$5,Gabung!$D$7:$D$202,Sheet1!$A17)</f>
        <v>4560386000</v>
      </c>
      <c r="H17" s="212">
        <f>COUNTIFS(Gabung!$D$7:$D$202,Sheet1!$A17,Gabung!$F$7:$F$202,Sheet1!H$5)</f>
        <v>1</v>
      </c>
      <c r="I17" s="212">
        <f>SUMIFS(Gabung!$N$7:$N$202,Gabung!$F$7:$F$202,Sheet1!H$5,Gabung!$D$7:$D$202,Sheet1!$A17)</f>
        <v>2447390000</v>
      </c>
      <c r="J17" s="212">
        <f>COUNTIFS(Gabung!$D$7:$D$202,Sheet1!$A17,Gabung!$F$7:$F$202,Sheet1!J$5)</f>
        <v>0</v>
      </c>
      <c r="K17" s="223">
        <f>SUMIFS(Gabung!$N$7:$N$202,Gabung!$F$7:$F$202,Sheet1!J$5,Gabung!$D$7:$D$202,Sheet1!$A17)</f>
        <v>0</v>
      </c>
      <c r="L17" s="181">
        <f>COUNTIFS(Gabung!$D$7:$D$202,Sheet1!$A17,Gabung!$J$7:$J$202,1)</f>
        <v>0</v>
      </c>
      <c r="M17" s="181">
        <f>COUNTIFS(Gabung!$D$7:$D$202,Sheet1!$A17,Gabung!$J$7:$J$202,2)</f>
        <v>8</v>
      </c>
      <c r="N17" s="181">
        <f>COUNTIFS(Gabung!$D$7:$D$202,Sheet1!$A17,Gabung!$J$7:$J$202,3)</f>
        <v>0</v>
      </c>
      <c r="O17" s="181">
        <f>COUNTIFS(Gabung!$D$7:$D$202,Sheet1!$A17,Gabung!$J$7:$J$202,4)</f>
        <v>0</v>
      </c>
      <c r="P17" s="236">
        <f>IFERROR(ROUND(AVERAGEIFS(Gabung!$K$7:$K$202,Gabung!$D$7:$D$202,Sheet1!$A17,Gabung!$F$7:$F$202,P$5),0),0)</f>
        <v>0</v>
      </c>
      <c r="Q17" s="236">
        <f>IFERROR(ROUND(AVERAGEIFS(Gabung!$L$7:$L$202,Gabung!$D$7:$D$202,Sheet1!$A17,Gabung!$F$7:$F$202,P$5),0),0)</f>
        <v>0</v>
      </c>
      <c r="R17" s="236">
        <f>IFERROR(ROUND(AVERAGEIFS(Gabung!$K$7:$K$202,Gabung!$D$7:$D$202,Sheet1!$A17,Gabung!$F$7:$F$202,R$5),0),0)</f>
        <v>28</v>
      </c>
      <c r="S17" s="236">
        <f>IFERROR(ROUND(AVERAGEIFS(Gabung!$L$7:$L$202,Gabung!$D$7:$D$202,Sheet1!$A17,Gabung!$F$7:$F$202,R$5),0),0)</f>
        <v>5</v>
      </c>
      <c r="T17" s="236">
        <f>IFERROR(ROUND(AVERAGEIFS(Gabung!$K$7:$K$202,Gabung!$D$7:$D$202,Sheet1!$A17,Gabung!$F$7:$F$202,T$5),0),0)</f>
        <v>26</v>
      </c>
      <c r="U17" s="236">
        <f>IFERROR(ROUND(AVERAGEIFS(Gabung!$L$7:$L$202,Gabung!$D$7:$D$202,Sheet1!$A17,Gabung!$F$7:$F$202,T$5),0),0)</f>
        <v>14</v>
      </c>
      <c r="V17" s="236">
        <f>IFERROR(ROUND(AVERAGEIFS(Gabung!$K$7:$K$202,Gabung!$D$7:$D$202,Sheet1!$A17,Gabung!$F$7:$F$202,V$5),0),0)</f>
        <v>0</v>
      </c>
      <c r="W17" s="243">
        <f>IFERROR(ROUND(AVERAGEIFS(Gabung!$L$7:$L$202,Gabung!$D$7:$D$202,Sheet1!$A17,Gabung!$F$7:$F$202,V$5),0),0)</f>
        <v>0</v>
      </c>
      <c r="X17" s="212">
        <f>SUMIFS(Gabung!$O$7:$O$202,Gabung!$D$7:$D$202,Sheet1!$A17,Gabung!$F$7:$F$202,Sheet1!X$6)</f>
        <v>0</v>
      </c>
      <c r="Y17" s="212">
        <f>SUMIFS(Gabung!$O$7:$O$202,Gabung!$D$7:$D$202,Sheet1!$A17,Gabung!$F$7:$F$202,Sheet1!Y$6)</f>
        <v>4408649000</v>
      </c>
      <c r="Z17" s="212">
        <f>SUMIFS(Gabung!$O$7:$O$202,Gabung!$D$7:$D$202,Sheet1!$A17,Gabung!$F$7:$F$202,Sheet1!Z$6)</f>
        <v>2294305000</v>
      </c>
      <c r="AA17" s="223">
        <f>SUMIFS(Gabung!$O$7:$O$202,Gabung!$D$7:$D$202,Sheet1!$A17,Gabung!$F$7:$F$202,Sheet1!AA$6)</f>
        <v>0</v>
      </c>
      <c r="AB17" s="250">
        <f t="shared" si="2"/>
        <v>304822000</v>
      </c>
    </row>
    <row r="18" spans="1:28" x14ac:dyDescent="0.25">
      <c r="A18" s="214" t="s">
        <v>588</v>
      </c>
      <c r="B18" s="212">
        <f t="shared" si="1"/>
        <v>85</v>
      </c>
      <c r="C18" s="212">
        <f t="shared" si="0"/>
        <v>84749388000</v>
      </c>
      <c r="D18" s="212">
        <f>COUNTIFS(Gabung!$D$7:$D$202,Sheet1!$A18,Gabung!$F$7:$F$202,Sheet1!D$5)</f>
        <v>0</v>
      </c>
      <c r="E18" s="212">
        <f>SUMIFS(Gabung!$N$7:$N$202,Gabung!$F$7:$F$202,Sheet1!D$5,Gabung!$D$7:$D$202,Sheet1!$A18)</f>
        <v>0</v>
      </c>
      <c r="F18" s="212">
        <f>COUNTIFS(Gabung!$D$7:$D$202,Sheet1!$A18,Gabung!$F$7:$F$202,Sheet1!F$5)</f>
        <v>85</v>
      </c>
      <c r="G18" s="212">
        <f>SUMIFS(Gabung!$N$7:$N$202,Gabung!$F$7:$F$202,Sheet1!F$5,Gabung!$D$7:$D$202,Sheet1!$A18)</f>
        <v>84749388000</v>
      </c>
      <c r="H18" s="212">
        <f>COUNTIFS(Gabung!$D$7:$D$202,Sheet1!$A18,Gabung!$F$7:$F$202,Sheet1!H$5)</f>
        <v>0</v>
      </c>
      <c r="I18" s="212">
        <f>SUMIFS(Gabung!$N$7:$N$202,Gabung!$F$7:$F$202,Sheet1!H$5,Gabung!$D$7:$D$202,Sheet1!$A18)</f>
        <v>0</v>
      </c>
      <c r="J18" s="212">
        <f>COUNTIFS(Gabung!$D$7:$D$202,Sheet1!$A18,Gabung!$F$7:$F$202,Sheet1!J$5)</f>
        <v>0</v>
      </c>
      <c r="K18" s="223">
        <f>SUMIFS(Gabung!$N$7:$N$202,Gabung!$F$7:$F$202,Sheet1!J$5,Gabung!$D$7:$D$202,Sheet1!$A18)</f>
        <v>0</v>
      </c>
      <c r="L18" s="181">
        <f>COUNTIFS(Gabung!$D$7:$D$202,Sheet1!$A18,Gabung!$J$7:$J$202,1)</f>
        <v>0</v>
      </c>
      <c r="M18" s="181">
        <f>COUNTIFS(Gabung!$D$7:$D$202,Sheet1!$A18,Gabung!$J$7:$J$202,2)</f>
        <v>0</v>
      </c>
      <c r="N18" s="181">
        <f>COUNTIFS(Gabung!$D$7:$D$202,Sheet1!$A18,Gabung!$J$7:$J$202,3)</f>
        <v>43</v>
      </c>
      <c r="O18" s="181">
        <f>COUNTIFS(Gabung!$D$7:$D$202,Sheet1!$A18,Gabung!$J$7:$J$202,4)</f>
        <v>42</v>
      </c>
      <c r="P18" s="236">
        <f>IFERROR(ROUND(AVERAGEIFS(Gabung!$K$7:$K$202,Gabung!$D$7:$D$202,Sheet1!$A18,Gabung!$F$7:$F$202,P$5),0),0)</f>
        <v>0</v>
      </c>
      <c r="Q18" s="236">
        <f>IFERROR(ROUND(AVERAGEIFS(Gabung!$L$7:$L$202,Gabung!$D$7:$D$202,Sheet1!$A18,Gabung!$F$7:$F$202,P$5),0),0)</f>
        <v>0</v>
      </c>
      <c r="R18" s="236">
        <f>IFERROR(ROUND(AVERAGEIFS(Gabung!$K$7:$K$202,Gabung!$D$7:$D$202,Sheet1!$A18,Gabung!$F$7:$F$202,R$5),0),0)</f>
        <v>19</v>
      </c>
      <c r="S18" s="236">
        <f>IFERROR(ROUND(AVERAGEIFS(Gabung!$L$7:$L$202,Gabung!$D$7:$D$202,Sheet1!$A18,Gabung!$F$7:$F$202,R$5),0),0)</f>
        <v>4</v>
      </c>
      <c r="T18" s="236">
        <f>IFERROR(ROUND(AVERAGEIFS(Gabung!$K$7:$K$202,Gabung!$D$7:$D$202,Sheet1!$A18,Gabung!$F$7:$F$202,T$5),0),0)</f>
        <v>0</v>
      </c>
      <c r="U18" s="236">
        <f>IFERROR(ROUND(AVERAGEIFS(Gabung!$L$7:$L$202,Gabung!$D$7:$D$202,Sheet1!$A18,Gabung!$F$7:$F$202,T$5),0),0)</f>
        <v>0</v>
      </c>
      <c r="V18" s="236">
        <f>IFERROR(ROUND(AVERAGEIFS(Gabung!$K$7:$K$202,Gabung!$D$7:$D$202,Sheet1!$A18,Gabung!$F$7:$F$202,V$5),0),0)</f>
        <v>0</v>
      </c>
      <c r="W18" s="243">
        <f>IFERROR(ROUND(AVERAGEIFS(Gabung!$L$7:$L$202,Gabung!$D$7:$D$202,Sheet1!$A18,Gabung!$F$7:$F$202,V$5),0),0)</f>
        <v>0</v>
      </c>
      <c r="X18" s="212">
        <f>SUMIFS(Gabung!$O$7:$O$202,Gabung!$D$7:$D$202,Sheet1!$A18,Gabung!$F$7:$F$202,Sheet1!X$6)</f>
        <v>0</v>
      </c>
      <c r="Y18" s="212">
        <f>SUMIFS(Gabung!$O$7:$O$202,Gabung!$D$7:$D$202,Sheet1!$A18,Gabung!$F$7:$F$202,Sheet1!Y$6)</f>
        <v>82004455000</v>
      </c>
      <c r="Z18" s="212">
        <f>SUMIFS(Gabung!$O$7:$O$202,Gabung!$D$7:$D$202,Sheet1!$A18,Gabung!$F$7:$F$202,Sheet1!Z$6)</f>
        <v>0</v>
      </c>
      <c r="AA18" s="223">
        <f>SUMIFS(Gabung!$O$7:$O$202,Gabung!$D$7:$D$202,Sheet1!$A18,Gabung!$F$7:$F$202,Sheet1!AA$6)</f>
        <v>0</v>
      </c>
      <c r="AB18" s="250">
        <f t="shared" si="2"/>
        <v>2744933000</v>
      </c>
    </row>
    <row r="19" spans="1:28" x14ac:dyDescent="0.25">
      <c r="A19" s="214" t="s">
        <v>625</v>
      </c>
      <c r="B19" s="212">
        <f t="shared" si="1"/>
        <v>1</v>
      </c>
      <c r="C19" s="212">
        <f t="shared" si="0"/>
        <v>822360710</v>
      </c>
      <c r="D19" s="212">
        <f>COUNTIFS(Gabung!$D$7:$D$202,Sheet1!$A19,Gabung!$F$7:$F$202,Sheet1!D$5)</f>
        <v>1</v>
      </c>
      <c r="E19" s="212">
        <f>SUMIFS(Gabung!$N$7:$N$202,Gabung!$F$7:$F$202,Sheet1!D$5,Gabung!$D$7:$D$202,Sheet1!$A19)</f>
        <v>822360710</v>
      </c>
      <c r="F19" s="212">
        <f>COUNTIFS(Gabung!$D$7:$D$202,Sheet1!$A19,Gabung!$F$7:$F$202,Sheet1!F$5)</f>
        <v>0</v>
      </c>
      <c r="G19" s="212">
        <f>SUMIFS(Gabung!$N$7:$N$202,Gabung!$F$7:$F$202,Sheet1!F$5,Gabung!$D$7:$D$202,Sheet1!$A19)</f>
        <v>0</v>
      </c>
      <c r="H19" s="212">
        <f>COUNTIFS(Gabung!$D$7:$D$202,Sheet1!$A19,Gabung!$F$7:$F$202,Sheet1!H$5)</f>
        <v>0</v>
      </c>
      <c r="I19" s="212">
        <f>SUMIFS(Gabung!$N$7:$N$202,Gabung!$F$7:$F$202,Sheet1!H$5,Gabung!$D$7:$D$202,Sheet1!$A19)</f>
        <v>0</v>
      </c>
      <c r="J19" s="212">
        <f>COUNTIFS(Gabung!$D$7:$D$202,Sheet1!$A19,Gabung!$F$7:$F$202,Sheet1!J$5)</f>
        <v>0</v>
      </c>
      <c r="K19" s="223">
        <f>SUMIFS(Gabung!$N$7:$N$202,Gabung!$F$7:$F$202,Sheet1!J$5,Gabung!$D$7:$D$202,Sheet1!$A19)</f>
        <v>0</v>
      </c>
      <c r="L19" s="181">
        <f>COUNTIFS(Gabung!$D$7:$D$202,Sheet1!$A19,Gabung!$J$7:$J$202,1)</f>
        <v>0</v>
      </c>
      <c r="M19" s="181">
        <f>COUNTIFS(Gabung!$D$7:$D$202,Sheet1!$A19,Gabung!$J$7:$J$202,2)</f>
        <v>0</v>
      </c>
      <c r="N19" s="181">
        <f>COUNTIFS(Gabung!$D$7:$D$202,Sheet1!$A19,Gabung!$J$7:$J$202,3)</f>
        <v>0</v>
      </c>
      <c r="O19" s="181">
        <f>COUNTIFS(Gabung!$D$7:$D$202,Sheet1!$A19,Gabung!$J$7:$J$202,4)</f>
        <v>1</v>
      </c>
      <c r="P19" s="236">
        <f>IFERROR(ROUND(AVERAGEIFS(Gabung!$K$7:$K$202,Gabung!$D$7:$D$202,Sheet1!$A19,Gabung!$F$7:$F$202,P$5),0),0)</f>
        <v>9</v>
      </c>
      <c r="Q19" s="236">
        <f>IFERROR(ROUND(AVERAGEIFS(Gabung!$L$7:$L$202,Gabung!$D$7:$D$202,Sheet1!$A19,Gabung!$F$7:$F$202,P$5),0),0)</f>
        <v>3</v>
      </c>
      <c r="R19" s="236">
        <f>IFERROR(ROUND(AVERAGEIFS(Gabung!$K$7:$K$202,Gabung!$D$7:$D$202,Sheet1!$A19,Gabung!$F$7:$F$202,R$5),0),0)</f>
        <v>0</v>
      </c>
      <c r="S19" s="236">
        <f>IFERROR(ROUND(AVERAGEIFS(Gabung!$L$7:$L$202,Gabung!$D$7:$D$202,Sheet1!$A19,Gabung!$F$7:$F$202,R$5),0),0)</f>
        <v>0</v>
      </c>
      <c r="T19" s="236">
        <f>IFERROR(ROUND(AVERAGEIFS(Gabung!$K$7:$K$202,Gabung!$D$7:$D$202,Sheet1!$A19,Gabung!$F$7:$F$202,T$5),0),0)</f>
        <v>0</v>
      </c>
      <c r="U19" s="236">
        <f>IFERROR(ROUND(AVERAGEIFS(Gabung!$L$7:$L$202,Gabung!$D$7:$D$202,Sheet1!$A19,Gabung!$F$7:$F$202,T$5),0),0)</f>
        <v>0</v>
      </c>
      <c r="V19" s="236">
        <f>IFERROR(ROUND(AVERAGEIFS(Gabung!$K$7:$K$202,Gabung!$D$7:$D$202,Sheet1!$A19,Gabung!$F$7:$F$202,V$5),0),0)</f>
        <v>0</v>
      </c>
      <c r="W19" s="243">
        <f>IFERROR(ROUND(AVERAGEIFS(Gabung!$L$7:$L$202,Gabung!$D$7:$D$202,Sheet1!$A19,Gabung!$F$7:$F$202,V$5),0),0)</f>
        <v>0</v>
      </c>
      <c r="X19" s="212">
        <f>SUMIFS(Gabung!$O$7:$O$202,Gabung!$D$7:$D$202,Sheet1!$A19,Gabung!$F$7:$F$202,Sheet1!X$6)</f>
        <v>811382825</v>
      </c>
      <c r="Y19" s="212">
        <f>SUMIFS(Gabung!$O$7:$O$202,Gabung!$D$7:$D$202,Sheet1!$A19,Gabung!$F$7:$F$202,Sheet1!Y$6)</f>
        <v>0</v>
      </c>
      <c r="Z19" s="212">
        <f>SUMIFS(Gabung!$O$7:$O$202,Gabung!$D$7:$D$202,Sheet1!$A19,Gabung!$F$7:$F$202,Sheet1!Z$6)</f>
        <v>0</v>
      </c>
      <c r="AA19" s="223">
        <f>SUMIFS(Gabung!$O$7:$O$202,Gabung!$D$7:$D$202,Sheet1!$A19,Gabung!$F$7:$F$202,Sheet1!AA$6)</f>
        <v>0</v>
      </c>
      <c r="AB19" s="250">
        <f t="shared" si="2"/>
        <v>10977885</v>
      </c>
    </row>
    <row r="20" spans="1:28" x14ac:dyDescent="0.25">
      <c r="A20" s="214" t="s">
        <v>626</v>
      </c>
      <c r="B20" s="212">
        <f t="shared" si="1"/>
        <v>4</v>
      </c>
      <c r="C20" s="212">
        <f t="shared" si="0"/>
        <v>890328000</v>
      </c>
      <c r="D20" s="212">
        <f>COUNTIFS(Gabung!$D$7:$D$202,Sheet1!$A20,Gabung!$F$7:$F$202,Sheet1!D$5)</f>
        <v>0</v>
      </c>
      <c r="E20" s="212">
        <f>SUMIFS(Gabung!$N$7:$N$202,Gabung!$F$7:$F$202,Sheet1!D$5,Gabung!$D$7:$D$202,Sheet1!$A20)</f>
        <v>0</v>
      </c>
      <c r="F20" s="212">
        <f>COUNTIFS(Gabung!$D$7:$D$202,Sheet1!$A20,Gabung!$F$7:$F$202,Sheet1!F$5)</f>
        <v>2</v>
      </c>
      <c r="G20" s="212">
        <f>SUMIFS(Gabung!$N$7:$N$202,Gabung!$F$7:$F$202,Sheet1!F$5,Gabung!$D$7:$D$202,Sheet1!$A20)</f>
        <v>699929000</v>
      </c>
      <c r="H20" s="212">
        <f>COUNTIFS(Gabung!$D$7:$D$202,Sheet1!$A20,Gabung!$F$7:$F$202,Sheet1!H$5)</f>
        <v>2</v>
      </c>
      <c r="I20" s="212">
        <f>SUMIFS(Gabung!$N$7:$N$202,Gabung!$F$7:$F$202,Sheet1!H$5,Gabung!$D$7:$D$202,Sheet1!$A20)</f>
        <v>190399000</v>
      </c>
      <c r="J20" s="212">
        <f>COUNTIFS(Gabung!$D$7:$D$202,Sheet1!$A20,Gabung!$F$7:$F$202,Sheet1!J$5)</f>
        <v>0</v>
      </c>
      <c r="K20" s="223">
        <f>SUMIFS(Gabung!$N$7:$N$202,Gabung!$F$7:$F$202,Sheet1!J$5,Gabung!$D$7:$D$202,Sheet1!$A20)</f>
        <v>0</v>
      </c>
      <c r="L20" s="181">
        <f>COUNTIFS(Gabung!$D$7:$D$202,Sheet1!$A20,Gabung!$J$7:$J$202,1)</f>
        <v>0</v>
      </c>
      <c r="M20" s="181">
        <f>COUNTIFS(Gabung!$D$7:$D$202,Sheet1!$A20,Gabung!$J$7:$J$202,2)</f>
        <v>0</v>
      </c>
      <c r="N20" s="181">
        <f>COUNTIFS(Gabung!$D$7:$D$202,Sheet1!$A20,Gabung!$J$7:$J$202,3)</f>
        <v>1</v>
      </c>
      <c r="O20" s="181">
        <f>COUNTIFS(Gabung!$D$7:$D$202,Sheet1!$A20,Gabung!$J$7:$J$202,4)</f>
        <v>3</v>
      </c>
      <c r="P20" s="236">
        <f>IFERROR(ROUND(AVERAGEIFS(Gabung!$K$7:$K$202,Gabung!$D$7:$D$202,Sheet1!$A20,Gabung!$F$7:$F$202,P$5),0),0)</f>
        <v>0</v>
      </c>
      <c r="Q20" s="236">
        <f>IFERROR(ROUND(AVERAGEIFS(Gabung!$L$7:$L$202,Gabung!$D$7:$D$202,Sheet1!$A20,Gabung!$F$7:$F$202,P$5),0),0)</f>
        <v>0</v>
      </c>
      <c r="R20" s="236">
        <f>IFERROR(ROUND(AVERAGEIFS(Gabung!$K$7:$K$202,Gabung!$D$7:$D$202,Sheet1!$A20,Gabung!$F$7:$F$202,R$5),0),0)</f>
        <v>22</v>
      </c>
      <c r="S20" s="236">
        <f>IFERROR(ROUND(AVERAGEIFS(Gabung!$L$7:$L$202,Gabung!$D$7:$D$202,Sheet1!$A20,Gabung!$F$7:$F$202,R$5),0),0)</f>
        <v>2</v>
      </c>
      <c r="T20" s="236">
        <f>IFERROR(ROUND(AVERAGEIFS(Gabung!$K$7:$K$202,Gabung!$D$7:$D$202,Sheet1!$A20,Gabung!$F$7:$F$202,T$5),0),0)</f>
        <v>14</v>
      </c>
      <c r="U20" s="236">
        <f>IFERROR(ROUND(AVERAGEIFS(Gabung!$L$7:$L$202,Gabung!$D$7:$D$202,Sheet1!$A20,Gabung!$F$7:$F$202,T$5),0),0)</f>
        <v>2</v>
      </c>
      <c r="V20" s="236">
        <f>IFERROR(ROUND(AVERAGEIFS(Gabung!$K$7:$K$202,Gabung!$D$7:$D$202,Sheet1!$A20,Gabung!$F$7:$F$202,V$5),0),0)</f>
        <v>0</v>
      </c>
      <c r="W20" s="243">
        <f>IFERROR(ROUND(AVERAGEIFS(Gabung!$L$7:$L$202,Gabung!$D$7:$D$202,Sheet1!$A20,Gabung!$F$7:$F$202,V$5),0),0)</f>
        <v>0</v>
      </c>
      <c r="X20" s="212">
        <f>SUMIFS(Gabung!$O$7:$O$202,Gabung!$D$7:$D$202,Sheet1!$A20,Gabung!$F$7:$F$202,Sheet1!X$6)</f>
        <v>0</v>
      </c>
      <c r="Y20" s="212">
        <f>SUMIFS(Gabung!$O$7:$O$202,Gabung!$D$7:$D$202,Sheet1!$A20,Gabung!$F$7:$F$202,Sheet1!Y$6)</f>
        <v>668190000</v>
      </c>
      <c r="Z20" s="212">
        <f>SUMIFS(Gabung!$O$7:$O$202,Gabung!$D$7:$D$202,Sheet1!$A20,Gabung!$F$7:$F$202,Sheet1!Z$6)</f>
        <v>171765000</v>
      </c>
      <c r="AA20" s="223">
        <f>SUMIFS(Gabung!$O$7:$O$202,Gabung!$D$7:$D$202,Sheet1!$A20,Gabung!$F$7:$F$202,Sheet1!AA$6)</f>
        <v>0</v>
      </c>
      <c r="AB20" s="250">
        <f t="shared" si="2"/>
        <v>50373000</v>
      </c>
    </row>
    <row r="21" spans="1:28" x14ac:dyDescent="0.25">
      <c r="A21" s="211" t="s">
        <v>627</v>
      </c>
      <c r="B21" s="212">
        <f t="shared" si="1"/>
        <v>4</v>
      </c>
      <c r="C21" s="212">
        <f t="shared" si="0"/>
        <v>4214765000</v>
      </c>
      <c r="D21" s="212">
        <f>COUNTIFS(Gabung!$D$7:$D$202,Sheet1!$A21,Gabung!$F$7:$F$202,Sheet1!D$5)</f>
        <v>0</v>
      </c>
      <c r="E21" s="212">
        <f>SUMIFS(Gabung!$N$7:$N$202,Gabung!$F$7:$F$202,Sheet1!D$5,Gabung!$D$7:$D$202,Sheet1!$A21)</f>
        <v>0</v>
      </c>
      <c r="F21" s="212">
        <f>COUNTIFS(Gabung!$D$7:$D$202,Sheet1!$A21,Gabung!$F$7:$F$202,Sheet1!F$5)</f>
        <v>4</v>
      </c>
      <c r="G21" s="212">
        <f>SUMIFS(Gabung!$N$7:$N$202,Gabung!$F$7:$F$202,Sheet1!F$5,Gabung!$D$7:$D$202,Sheet1!$A21)</f>
        <v>4214765000</v>
      </c>
      <c r="H21" s="212">
        <f>COUNTIFS(Gabung!$D$7:$D$202,Sheet1!$A21,Gabung!$F$7:$F$202,Sheet1!H$5)</f>
        <v>0</v>
      </c>
      <c r="I21" s="212">
        <f>SUMIFS(Gabung!$N$7:$N$202,Gabung!$F$7:$F$202,Sheet1!H$5,Gabung!$D$7:$D$202,Sheet1!$A21)</f>
        <v>0</v>
      </c>
      <c r="J21" s="212">
        <f>COUNTIFS(Gabung!$D$7:$D$202,Sheet1!$A21,Gabung!$F$7:$F$202,Sheet1!J$5)</f>
        <v>0</v>
      </c>
      <c r="K21" s="223">
        <f>SUMIFS(Gabung!$N$7:$N$202,Gabung!$F$7:$F$202,Sheet1!J$5,Gabung!$D$7:$D$202,Sheet1!$A21)</f>
        <v>0</v>
      </c>
      <c r="L21" s="181">
        <f>COUNTIFS(Gabung!$D$7:$D$202,Sheet1!$A21,Gabung!$J$7:$J$202,1)</f>
        <v>0</v>
      </c>
      <c r="M21" s="181">
        <f>COUNTIFS(Gabung!$D$7:$D$202,Sheet1!$A21,Gabung!$J$7:$J$202,2)</f>
        <v>0</v>
      </c>
      <c r="N21" s="181">
        <f>COUNTIFS(Gabung!$D$7:$D$202,Sheet1!$A21,Gabung!$J$7:$J$202,3)</f>
        <v>4</v>
      </c>
      <c r="O21" s="181">
        <f>COUNTIFS(Gabung!$D$7:$D$202,Sheet1!$A21,Gabung!$J$7:$J$202,4)</f>
        <v>0</v>
      </c>
      <c r="P21" s="236">
        <f>IFERROR(ROUND(AVERAGEIFS(Gabung!$K$7:$K$202,Gabung!$D$7:$D$202,Sheet1!$A21,Gabung!$F$7:$F$202,P$5),0),0)</f>
        <v>0</v>
      </c>
      <c r="Q21" s="236">
        <f>IFERROR(ROUND(AVERAGEIFS(Gabung!$L$7:$L$202,Gabung!$D$7:$D$202,Sheet1!$A21,Gabung!$F$7:$F$202,P$5),0),0)</f>
        <v>0</v>
      </c>
      <c r="R21" s="236">
        <f>IFERROR(ROUND(AVERAGEIFS(Gabung!$K$7:$K$202,Gabung!$D$7:$D$202,Sheet1!$A21,Gabung!$F$7:$F$202,R$5),0),0)</f>
        <v>19</v>
      </c>
      <c r="S21" s="236">
        <f>IFERROR(ROUND(AVERAGEIFS(Gabung!$L$7:$L$202,Gabung!$D$7:$D$202,Sheet1!$A21,Gabung!$F$7:$F$202,R$5),0),0)</f>
        <v>3</v>
      </c>
      <c r="T21" s="236">
        <f>IFERROR(ROUND(AVERAGEIFS(Gabung!$K$7:$K$202,Gabung!$D$7:$D$202,Sheet1!$A21,Gabung!$F$7:$F$202,T$5),0),0)</f>
        <v>0</v>
      </c>
      <c r="U21" s="236">
        <f>IFERROR(ROUND(AVERAGEIFS(Gabung!$L$7:$L$202,Gabung!$D$7:$D$202,Sheet1!$A21,Gabung!$F$7:$F$202,T$5),0),0)</f>
        <v>0</v>
      </c>
      <c r="V21" s="236">
        <f>IFERROR(ROUND(AVERAGEIFS(Gabung!$K$7:$K$202,Gabung!$D$7:$D$202,Sheet1!$A21,Gabung!$F$7:$F$202,V$5),0),0)</f>
        <v>0</v>
      </c>
      <c r="W21" s="243">
        <f>IFERROR(ROUND(AVERAGEIFS(Gabung!$L$7:$L$202,Gabung!$D$7:$D$202,Sheet1!$A21,Gabung!$F$7:$F$202,V$5),0),0)</f>
        <v>0</v>
      </c>
      <c r="X21" s="212">
        <f>SUMIFS(Gabung!$O$7:$O$202,Gabung!$D$7:$D$202,Sheet1!$A21,Gabung!$F$7:$F$202,Sheet1!X$6)</f>
        <v>0</v>
      </c>
      <c r="Y21" s="212">
        <f>SUMIFS(Gabung!$O$7:$O$202,Gabung!$D$7:$D$202,Sheet1!$A21,Gabung!$F$7:$F$202,Sheet1!Y$6)</f>
        <v>4188731000</v>
      </c>
      <c r="Z21" s="212">
        <f>SUMIFS(Gabung!$O$7:$O$202,Gabung!$D$7:$D$202,Sheet1!$A21,Gabung!$F$7:$F$202,Sheet1!Z$6)</f>
        <v>0</v>
      </c>
      <c r="AA21" s="223">
        <f>SUMIFS(Gabung!$O$7:$O$202,Gabung!$D$7:$D$202,Sheet1!$A21,Gabung!$F$7:$F$202,Sheet1!AA$6)</f>
        <v>0</v>
      </c>
      <c r="AB21" s="250">
        <f t="shared" si="2"/>
        <v>26034000</v>
      </c>
    </row>
    <row r="22" spans="1:28" x14ac:dyDescent="0.25">
      <c r="A22" s="214" t="s">
        <v>628</v>
      </c>
      <c r="B22" s="212">
        <f t="shared" si="1"/>
        <v>3</v>
      </c>
      <c r="C22" s="212">
        <f t="shared" si="0"/>
        <v>2066147000</v>
      </c>
      <c r="D22" s="212">
        <f>COUNTIFS(Gabung!$D$7:$D$202,Sheet1!$A22,Gabung!$F$7:$F$202,Sheet1!D$5)</f>
        <v>0</v>
      </c>
      <c r="E22" s="212">
        <f>SUMIFS(Gabung!$N$7:$N$202,Gabung!$F$7:$F$202,Sheet1!D$5,Gabung!$D$7:$D$202,Sheet1!$A22)</f>
        <v>0</v>
      </c>
      <c r="F22" s="212">
        <f>COUNTIFS(Gabung!$D$7:$D$202,Sheet1!$A22,Gabung!$F$7:$F$202,Sheet1!F$5)</f>
        <v>3</v>
      </c>
      <c r="G22" s="212">
        <f>SUMIFS(Gabung!$N$7:$N$202,Gabung!$F$7:$F$202,Sheet1!F$5,Gabung!$D$7:$D$202,Sheet1!$A22)</f>
        <v>2066147000</v>
      </c>
      <c r="H22" s="212">
        <f>COUNTIFS(Gabung!$D$7:$D$202,Sheet1!$A22,Gabung!$F$7:$F$202,Sheet1!H$5)</f>
        <v>0</v>
      </c>
      <c r="I22" s="212">
        <f>SUMIFS(Gabung!$N$7:$N$202,Gabung!$F$7:$F$202,Sheet1!H$5,Gabung!$D$7:$D$202,Sheet1!$A22)</f>
        <v>0</v>
      </c>
      <c r="J22" s="212">
        <f>COUNTIFS(Gabung!$D$7:$D$202,Sheet1!$A22,Gabung!$F$7:$F$202,Sheet1!J$5)</f>
        <v>0</v>
      </c>
      <c r="K22" s="223">
        <f>SUMIFS(Gabung!$N$7:$N$202,Gabung!$F$7:$F$202,Sheet1!J$5,Gabung!$D$7:$D$202,Sheet1!$A22)</f>
        <v>0</v>
      </c>
      <c r="L22" s="181">
        <f>COUNTIFS(Gabung!$D$7:$D$202,Sheet1!$A22,Gabung!$J$7:$J$202,1)</f>
        <v>0</v>
      </c>
      <c r="M22" s="181">
        <f>COUNTIFS(Gabung!$D$7:$D$202,Sheet1!$A22,Gabung!$J$7:$J$202,2)</f>
        <v>0</v>
      </c>
      <c r="N22" s="181">
        <f>COUNTIFS(Gabung!$D$7:$D$202,Sheet1!$A22,Gabung!$J$7:$J$202,3)</f>
        <v>0</v>
      </c>
      <c r="O22" s="181">
        <f>COUNTIFS(Gabung!$D$7:$D$202,Sheet1!$A22,Gabung!$J$7:$J$202,4)</f>
        <v>3</v>
      </c>
      <c r="P22" s="236">
        <f>IFERROR(ROUND(AVERAGEIFS(Gabung!$K$7:$K$202,Gabung!$D$7:$D$202,Sheet1!$A22,Gabung!$F$7:$F$202,P$5),0),0)</f>
        <v>0</v>
      </c>
      <c r="Q22" s="236">
        <f>IFERROR(ROUND(AVERAGEIFS(Gabung!$L$7:$L$202,Gabung!$D$7:$D$202,Sheet1!$A22,Gabung!$F$7:$F$202,P$5),0),0)</f>
        <v>0</v>
      </c>
      <c r="R22" s="236">
        <f>IFERROR(ROUND(AVERAGEIFS(Gabung!$K$7:$K$202,Gabung!$D$7:$D$202,Sheet1!$A22,Gabung!$F$7:$F$202,R$5),0),0)</f>
        <v>28</v>
      </c>
      <c r="S22" s="236">
        <f>IFERROR(ROUND(AVERAGEIFS(Gabung!$L$7:$L$202,Gabung!$D$7:$D$202,Sheet1!$A22,Gabung!$F$7:$F$202,R$5),0),0)</f>
        <v>8</v>
      </c>
      <c r="T22" s="236">
        <f>IFERROR(ROUND(AVERAGEIFS(Gabung!$K$7:$K$202,Gabung!$D$7:$D$202,Sheet1!$A22,Gabung!$F$7:$F$202,T$5),0),0)</f>
        <v>0</v>
      </c>
      <c r="U22" s="236">
        <f>IFERROR(ROUND(AVERAGEIFS(Gabung!$L$7:$L$202,Gabung!$D$7:$D$202,Sheet1!$A22,Gabung!$F$7:$F$202,T$5),0),0)</f>
        <v>0</v>
      </c>
      <c r="V22" s="236">
        <f>IFERROR(ROUND(AVERAGEIFS(Gabung!$K$7:$K$202,Gabung!$D$7:$D$202,Sheet1!$A22,Gabung!$F$7:$F$202,V$5),0),0)</f>
        <v>0</v>
      </c>
      <c r="W22" s="243">
        <f>IFERROR(ROUND(AVERAGEIFS(Gabung!$L$7:$L$202,Gabung!$D$7:$D$202,Sheet1!$A22,Gabung!$F$7:$F$202,V$5),0),0)</f>
        <v>0</v>
      </c>
      <c r="X22" s="212">
        <f>SUMIFS(Gabung!$O$7:$O$202,Gabung!$D$7:$D$202,Sheet1!$A22,Gabung!$F$7:$F$202,Sheet1!X$6)</f>
        <v>0</v>
      </c>
      <c r="Y22" s="212">
        <f>SUMIFS(Gabung!$O$7:$O$202,Gabung!$D$7:$D$202,Sheet1!$A22,Gabung!$F$7:$F$202,Sheet1!Y$6)</f>
        <v>1641640000</v>
      </c>
      <c r="Z22" s="212">
        <f>SUMIFS(Gabung!$O$7:$O$202,Gabung!$D$7:$D$202,Sheet1!$A22,Gabung!$F$7:$F$202,Sheet1!Z$6)</f>
        <v>0</v>
      </c>
      <c r="AA22" s="223">
        <f>SUMIFS(Gabung!$O$7:$O$202,Gabung!$D$7:$D$202,Sheet1!$A22,Gabung!$F$7:$F$202,Sheet1!AA$6)</f>
        <v>0</v>
      </c>
      <c r="AB22" s="250">
        <f t="shared" si="2"/>
        <v>424507000</v>
      </c>
    </row>
    <row r="23" spans="1:28" x14ac:dyDescent="0.25">
      <c r="A23" s="211" t="s">
        <v>629</v>
      </c>
      <c r="B23" s="212">
        <f t="shared" si="1"/>
        <v>1</v>
      </c>
      <c r="C23" s="212">
        <f t="shared" si="0"/>
        <v>475000000</v>
      </c>
      <c r="D23" s="212">
        <f>COUNTIFS(Gabung!$D$7:$D$202,Sheet1!$A23,Gabung!$F$7:$F$202,Sheet1!D$5)</f>
        <v>0</v>
      </c>
      <c r="E23" s="212">
        <f>SUMIFS(Gabung!$N$7:$N$202,Gabung!$F$7:$F$202,Sheet1!D$5,Gabung!$D$7:$D$202,Sheet1!$A23)</f>
        <v>0</v>
      </c>
      <c r="F23" s="212">
        <f>COUNTIFS(Gabung!$D$7:$D$202,Sheet1!$A23,Gabung!$F$7:$F$202,Sheet1!F$5)</f>
        <v>0</v>
      </c>
      <c r="G23" s="212">
        <f>SUMIFS(Gabung!$N$7:$N$202,Gabung!$F$7:$F$202,Sheet1!F$5,Gabung!$D$7:$D$202,Sheet1!$A23)</f>
        <v>0</v>
      </c>
      <c r="H23" s="212">
        <f>COUNTIFS(Gabung!$D$7:$D$202,Sheet1!$A23,Gabung!$F$7:$F$202,Sheet1!H$5)</f>
        <v>1</v>
      </c>
      <c r="I23" s="212">
        <f>SUMIFS(Gabung!$N$7:$N$202,Gabung!$F$7:$F$202,Sheet1!H$5,Gabung!$D$7:$D$202,Sheet1!$A23)</f>
        <v>475000000</v>
      </c>
      <c r="J23" s="212">
        <f>COUNTIFS(Gabung!$D$7:$D$202,Sheet1!$A23,Gabung!$F$7:$F$202,Sheet1!J$5)</f>
        <v>0</v>
      </c>
      <c r="K23" s="223">
        <f>SUMIFS(Gabung!$N$7:$N$202,Gabung!$F$7:$F$202,Sheet1!J$5,Gabung!$D$7:$D$202,Sheet1!$A23)</f>
        <v>0</v>
      </c>
      <c r="L23" s="181">
        <f>COUNTIFS(Gabung!$D$7:$D$202,Sheet1!$A23,Gabung!$J$7:$J$202,1)</f>
        <v>0</v>
      </c>
      <c r="M23" s="181">
        <f>COUNTIFS(Gabung!$D$7:$D$202,Sheet1!$A23,Gabung!$J$7:$J$202,2)</f>
        <v>0</v>
      </c>
      <c r="N23" s="181">
        <f>COUNTIFS(Gabung!$D$7:$D$202,Sheet1!$A23,Gabung!$J$7:$J$202,3)</f>
        <v>1</v>
      </c>
      <c r="O23" s="181">
        <f>COUNTIFS(Gabung!$D$7:$D$202,Sheet1!$A23,Gabung!$J$7:$J$202,4)</f>
        <v>0</v>
      </c>
      <c r="P23" s="236">
        <f>IFERROR(ROUND(AVERAGEIFS(Gabung!$K$7:$K$202,Gabung!$D$7:$D$202,Sheet1!$A23,Gabung!$F$7:$F$202,P$5),0),0)</f>
        <v>0</v>
      </c>
      <c r="Q23" s="236">
        <f>IFERROR(ROUND(AVERAGEIFS(Gabung!$L$7:$L$202,Gabung!$D$7:$D$202,Sheet1!$A23,Gabung!$F$7:$F$202,P$5),0),0)</f>
        <v>0</v>
      </c>
      <c r="R23" s="236">
        <f>IFERROR(ROUND(AVERAGEIFS(Gabung!$K$7:$K$202,Gabung!$D$7:$D$202,Sheet1!$A23,Gabung!$F$7:$F$202,R$5),0),0)</f>
        <v>0</v>
      </c>
      <c r="S23" s="236">
        <f>IFERROR(ROUND(AVERAGEIFS(Gabung!$L$7:$L$202,Gabung!$D$7:$D$202,Sheet1!$A23,Gabung!$F$7:$F$202,R$5),0),0)</f>
        <v>0</v>
      </c>
      <c r="T23" s="236">
        <f>IFERROR(ROUND(AVERAGEIFS(Gabung!$K$7:$K$202,Gabung!$D$7:$D$202,Sheet1!$A23,Gabung!$F$7:$F$202,T$5),0),0)</f>
        <v>18</v>
      </c>
      <c r="U23" s="236">
        <f>IFERROR(ROUND(AVERAGEIFS(Gabung!$L$7:$L$202,Gabung!$D$7:$D$202,Sheet1!$A23,Gabung!$F$7:$F$202,T$5),0),0)</f>
        <v>4</v>
      </c>
      <c r="V23" s="236">
        <f>IFERROR(ROUND(AVERAGEIFS(Gabung!$K$7:$K$202,Gabung!$D$7:$D$202,Sheet1!$A23,Gabung!$F$7:$F$202,V$5),0),0)</f>
        <v>0</v>
      </c>
      <c r="W23" s="243">
        <f>IFERROR(ROUND(AVERAGEIFS(Gabung!$L$7:$L$202,Gabung!$D$7:$D$202,Sheet1!$A23,Gabung!$F$7:$F$202,V$5),0),0)</f>
        <v>0</v>
      </c>
      <c r="X23" s="212">
        <f>SUMIFS(Gabung!$O$7:$O$202,Gabung!$D$7:$D$202,Sheet1!$A23,Gabung!$F$7:$F$202,Sheet1!X$6)</f>
        <v>0</v>
      </c>
      <c r="Y23" s="212">
        <f>SUMIFS(Gabung!$O$7:$O$202,Gabung!$D$7:$D$202,Sheet1!$A23,Gabung!$F$7:$F$202,Sheet1!Y$6)</f>
        <v>0</v>
      </c>
      <c r="Z23" s="212">
        <f>SUMIFS(Gabung!$O$7:$O$202,Gabung!$D$7:$D$202,Sheet1!$A23,Gabung!$F$7:$F$202,Sheet1!Z$6)</f>
        <v>386122000</v>
      </c>
      <c r="AA23" s="223">
        <f>SUMIFS(Gabung!$O$7:$O$202,Gabung!$D$7:$D$202,Sheet1!$A23,Gabung!$F$7:$F$202,Sheet1!AA$6)</f>
        <v>0</v>
      </c>
      <c r="AB23" s="250">
        <f t="shared" si="2"/>
        <v>88878000</v>
      </c>
    </row>
    <row r="24" spans="1:28" x14ac:dyDescent="0.25">
      <c r="A24" s="214" t="s">
        <v>630</v>
      </c>
      <c r="B24" s="212">
        <f t="shared" si="1"/>
        <v>4</v>
      </c>
      <c r="C24" s="212">
        <f t="shared" si="0"/>
        <v>1326284014</v>
      </c>
      <c r="D24" s="212">
        <f>COUNTIFS(Gabung!$D$7:$D$202,Sheet1!$A24,Gabung!$F$7:$F$202,Sheet1!D$5)</f>
        <v>4</v>
      </c>
      <c r="E24" s="212">
        <f>SUMIFS(Gabung!$N$7:$N$202,Gabung!$F$7:$F$202,Sheet1!D$5,Gabung!$D$7:$D$202,Sheet1!$A24)</f>
        <v>1326284014</v>
      </c>
      <c r="F24" s="212">
        <f>COUNTIFS(Gabung!$D$7:$D$202,Sheet1!$A24,Gabung!$F$7:$F$202,Sheet1!F$5)</f>
        <v>0</v>
      </c>
      <c r="G24" s="212">
        <f>SUMIFS(Gabung!$N$7:$N$202,Gabung!$F$7:$F$202,Sheet1!F$5,Gabung!$D$7:$D$202,Sheet1!$A24)</f>
        <v>0</v>
      </c>
      <c r="H24" s="212">
        <f>COUNTIFS(Gabung!$D$7:$D$202,Sheet1!$A24,Gabung!$F$7:$F$202,Sheet1!H$5)</f>
        <v>0</v>
      </c>
      <c r="I24" s="212">
        <f>SUMIFS(Gabung!$N$7:$N$202,Gabung!$F$7:$F$202,Sheet1!H$5,Gabung!$D$7:$D$202,Sheet1!$A24)</f>
        <v>0</v>
      </c>
      <c r="J24" s="212">
        <f>COUNTIFS(Gabung!$D$7:$D$202,Sheet1!$A24,Gabung!$F$7:$F$202,Sheet1!J$5)</f>
        <v>0</v>
      </c>
      <c r="K24" s="223">
        <f>SUMIFS(Gabung!$N$7:$N$202,Gabung!$F$7:$F$202,Sheet1!J$5,Gabung!$D$7:$D$202,Sheet1!$A24)</f>
        <v>0</v>
      </c>
      <c r="L24" s="181">
        <f>COUNTIFS(Gabung!$D$7:$D$202,Sheet1!$A24,Gabung!$J$7:$J$202,1)</f>
        <v>0</v>
      </c>
      <c r="M24" s="181">
        <f>COUNTIFS(Gabung!$D$7:$D$202,Sheet1!$A24,Gabung!$J$7:$J$202,2)</f>
        <v>0</v>
      </c>
      <c r="N24" s="181">
        <f>COUNTIFS(Gabung!$D$7:$D$202,Sheet1!$A24,Gabung!$J$7:$J$202,3)</f>
        <v>0</v>
      </c>
      <c r="O24" s="181">
        <f>COUNTIFS(Gabung!$D$7:$D$202,Sheet1!$A24,Gabung!$J$7:$J$202,4)</f>
        <v>4</v>
      </c>
      <c r="P24" s="236">
        <f>IFERROR(ROUND(AVERAGEIFS(Gabung!$K$7:$K$202,Gabung!$D$7:$D$202,Sheet1!$A24,Gabung!$F$7:$F$202,P$5),0),0)</f>
        <v>39</v>
      </c>
      <c r="Q24" s="236">
        <f>IFERROR(ROUND(AVERAGEIFS(Gabung!$L$7:$L$202,Gabung!$D$7:$D$202,Sheet1!$A24,Gabung!$F$7:$F$202,P$5),0),0)</f>
        <v>9</v>
      </c>
      <c r="R24" s="236">
        <f>IFERROR(ROUND(AVERAGEIFS(Gabung!$K$7:$K$202,Gabung!$D$7:$D$202,Sheet1!$A24,Gabung!$F$7:$F$202,R$5),0),0)</f>
        <v>0</v>
      </c>
      <c r="S24" s="236">
        <f>IFERROR(ROUND(AVERAGEIFS(Gabung!$L$7:$L$202,Gabung!$D$7:$D$202,Sheet1!$A24,Gabung!$F$7:$F$202,R$5),0),0)</f>
        <v>0</v>
      </c>
      <c r="T24" s="236">
        <f>IFERROR(ROUND(AVERAGEIFS(Gabung!$K$7:$K$202,Gabung!$D$7:$D$202,Sheet1!$A24,Gabung!$F$7:$F$202,T$5),0),0)</f>
        <v>0</v>
      </c>
      <c r="U24" s="236">
        <f>IFERROR(ROUND(AVERAGEIFS(Gabung!$L$7:$L$202,Gabung!$D$7:$D$202,Sheet1!$A24,Gabung!$F$7:$F$202,T$5),0),0)</f>
        <v>0</v>
      </c>
      <c r="V24" s="236">
        <f>IFERROR(ROUND(AVERAGEIFS(Gabung!$K$7:$K$202,Gabung!$D$7:$D$202,Sheet1!$A24,Gabung!$F$7:$F$202,V$5),0),0)</f>
        <v>0</v>
      </c>
      <c r="W24" s="243">
        <f>IFERROR(ROUND(AVERAGEIFS(Gabung!$L$7:$L$202,Gabung!$D$7:$D$202,Sheet1!$A24,Gabung!$F$7:$F$202,V$5),0),0)</f>
        <v>0</v>
      </c>
      <c r="X24" s="212">
        <f>SUMIFS(Gabung!$O$7:$O$202,Gabung!$D$7:$D$202,Sheet1!$A24,Gabung!$F$7:$F$202,Sheet1!X$6)</f>
        <v>897246000</v>
      </c>
      <c r="Y24" s="212">
        <f>SUMIFS(Gabung!$O$7:$O$202,Gabung!$D$7:$D$202,Sheet1!$A24,Gabung!$F$7:$F$202,Sheet1!Y$6)</f>
        <v>0</v>
      </c>
      <c r="Z24" s="212">
        <f>SUMIFS(Gabung!$O$7:$O$202,Gabung!$D$7:$D$202,Sheet1!$A24,Gabung!$F$7:$F$202,Sheet1!Z$6)</f>
        <v>0</v>
      </c>
      <c r="AA24" s="223">
        <f>SUMIFS(Gabung!$O$7:$O$202,Gabung!$D$7:$D$202,Sheet1!$A24,Gabung!$F$7:$F$202,Sheet1!AA$6)</f>
        <v>0</v>
      </c>
      <c r="AB24" s="250">
        <f t="shared" si="2"/>
        <v>429038014</v>
      </c>
    </row>
    <row r="25" spans="1:28" x14ac:dyDescent="0.25">
      <c r="A25" s="214" t="s">
        <v>602</v>
      </c>
      <c r="B25" s="212">
        <f t="shared" si="1"/>
        <v>9</v>
      </c>
      <c r="C25" s="212">
        <f t="shared" si="0"/>
        <v>6194302385</v>
      </c>
      <c r="D25" s="212">
        <f>COUNTIFS(Gabung!$D$7:$D$202,Sheet1!$A25,Gabung!$F$7:$F$202,Sheet1!D$5)</f>
        <v>8</v>
      </c>
      <c r="E25" s="212">
        <f>SUMIFS(Gabung!$N$7:$N$202,Gabung!$F$7:$F$202,Sheet1!D$5,Gabung!$D$7:$D$202,Sheet1!$A25)</f>
        <v>5429330385</v>
      </c>
      <c r="F25" s="212">
        <f>COUNTIFS(Gabung!$D$7:$D$202,Sheet1!$A25,Gabung!$F$7:$F$202,Sheet1!F$5)</f>
        <v>1</v>
      </c>
      <c r="G25" s="212">
        <f>SUMIFS(Gabung!$N$7:$N$202,Gabung!$F$7:$F$202,Sheet1!F$5,Gabung!$D$7:$D$202,Sheet1!$A25)</f>
        <v>764972000</v>
      </c>
      <c r="H25" s="212">
        <f>COUNTIFS(Gabung!$D$7:$D$202,Sheet1!$A25,Gabung!$F$7:$F$202,Sheet1!H$5)</f>
        <v>0</v>
      </c>
      <c r="I25" s="212">
        <f>SUMIFS(Gabung!$N$7:$N$202,Gabung!$F$7:$F$202,Sheet1!H$5,Gabung!$D$7:$D$202,Sheet1!$A25)</f>
        <v>0</v>
      </c>
      <c r="J25" s="212">
        <f>COUNTIFS(Gabung!$D$7:$D$202,Sheet1!$A25,Gabung!$F$7:$F$202,Sheet1!J$5)</f>
        <v>0</v>
      </c>
      <c r="K25" s="223">
        <f>SUMIFS(Gabung!$N$7:$N$202,Gabung!$F$7:$F$202,Sheet1!J$5,Gabung!$D$7:$D$202,Sheet1!$A25)</f>
        <v>0</v>
      </c>
      <c r="L25" s="181">
        <f>COUNTIFS(Gabung!$D$7:$D$202,Sheet1!$A25,Gabung!$J$7:$J$202,1)</f>
        <v>6</v>
      </c>
      <c r="M25" s="181">
        <f>COUNTIFS(Gabung!$D$7:$D$202,Sheet1!$A25,Gabung!$J$7:$J$202,2)</f>
        <v>0</v>
      </c>
      <c r="N25" s="181">
        <f>COUNTIFS(Gabung!$D$7:$D$202,Sheet1!$A25,Gabung!$J$7:$J$202,3)</f>
        <v>2</v>
      </c>
      <c r="O25" s="181">
        <f>COUNTIFS(Gabung!$D$7:$D$202,Sheet1!$A25,Gabung!$J$7:$J$202,4)</f>
        <v>1</v>
      </c>
      <c r="P25" s="236">
        <f>IFERROR(ROUND(AVERAGEIFS(Gabung!$K$7:$K$202,Gabung!$D$7:$D$202,Sheet1!$A25,Gabung!$F$7:$F$202,P$5),0),0)</f>
        <v>39</v>
      </c>
      <c r="Q25" s="236">
        <f>IFERROR(ROUND(AVERAGEIFS(Gabung!$L$7:$L$202,Gabung!$D$7:$D$202,Sheet1!$A25,Gabung!$F$7:$F$202,P$5),0),0)</f>
        <v>5</v>
      </c>
      <c r="R25" s="236">
        <f>IFERROR(ROUND(AVERAGEIFS(Gabung!$K$7:$K$202,Gabung!$D$7:$D$202,Sheet1!$A25,Gabung!$F$7:$F$202,R$5),0),0)</f>
        <v>33</v>
      </c>
      <c r="S25" s="236">
        <f>IFERROR(ROUND(AVERAGEIFS(Gabung!$L$7:$L$202,Gabung!$D$7:$D$202,Sheet1!$A25,Gabung!$F$7:$F$202,R$5),0),0)</f>
        <v>3</v>
      </c>
      <c r="T25" s="236">
        <f>IFERROR(ROUND(AVERAGEIFS(Gabung!$K$7:$K$202,Gabung!$D$7:$D$202,Sheet1!$A25,Gabung!$F$7:$F$202,T$5),0),0)</f>
        <v>0</v>
      </c>
      <c r="U25" s="236">
        <f>IFERROR(ROUND(AVERAGEIFS(Gabung!$L$7:$L$202,Gabung!$D$7:$D$202,Sheet1!$A25,Gabung!$F$7:$F$202,T$5),0),0)</f>
        <v>0</v>
      </c>
      <c r="V25" s="236">
        <f>IFERROR(ROUND(AVERAGEIFS(Gabung!$K$7:$K$202,Gabung!$D$7:$D$202,Sheet1!$A25,Gabung!$F$7:$F$202,V$5),0),0)</f>
        <v>0</v>
      </c>
      <c r="W25" s="243">
        <f>IFERROR(ROUND(AVERAGEIFS(Gabung!$L$7:$L$202,Gabung!$D$7:$D$202,Sheet1!$A25,Gabung!$F$7:$F$202,V$5),0),0)</f>
        <v>0</v>
      </c>
      <c r="X25" s="212">
        <f>SUMIFS(Gabung!$O$7:$O$202,Gabung!$D$7:$D$202,Sheet1!$A25,Gabung!$F$7:$F$202,Sheet1!X$6)</f>
        <v>4443824935</v>
      </c>
      <c r="Y25" s="212">
        <f>SUMIFS(Gabung!$O$7:$O$202,Gabung!$D$7:$D$202,Sheet1!$A25,Gabung!$F$7:$F$202,Sheet1!Y$6)</f>
        <v>653276000</v>
      </c>
      <c r="Z25" s="212">
        <f>SUMIFS(Gabung!$O$7:$O$202,Gabung!$D$7:$D$202,Sheet1!$A25,Gabung!$F$7:$F$202,Sheet1!Z$6)</f>
        <v>0</v>
      </c>
      <c r="AA25" s="223">
        <f>SUMIFS(Gabung!$O$7:$O$202,Gabung!$D$7:$D$202,Sheet1!$A25,Gabung!$F$7:$F$202,Sheet1!AA$6)</f>
        <v>0</v>
      </c>
      <c r="AB25" s="250">
        <f t="shared" si="2"/>
        <v>1097201450</v>
      </c>
    </row>
    <row r="26" spans="1:28" x14ac:dyDescent="0.25">
      <c r="A26" s="213" t="s">
        <v>631</v>
      </c>
      <c r="B26" s="212">
        <f t="shared" si="1"/>
        <v>4</v>
      </c>
      <c r="C26" s="212">
        <f t="shared" si="0"/>
        <v>23026794000</v>
      </c>
      <c r="D26" s="212">
        <f>COUNTIFS(Gabung!$D$7:$D$202,Sheet1!$A26,Gabung!$F$7:$F$202,Sheet1!D$5)</f>
        <v>2</v>
      </c>
      <c r="E26" s="212">
        <f>SUMIFS(Gabung!$N$7:$N$202,Gabung!$F$7:$F$202,Sheet1!D$5,Gabung!$D$7:$D$202,Sheet1!$A26)</f>
        <v>5807354000</v>
      </c>
      <c r="F26" s="212">
        <f>COUNTIFS(Gabung!$D$7:$D$202,Sheet1!$A26,Gabung!$F$7:$F$202,Sheet1!F$5)</f>
        <v>2</v>
      </c>
      <c r="G26" s="212">
        <f>SUMIFS(Gabung!$N$7:$N$202,Gabung!$F$7:$F$202,Sheet1!F$5,Gabung!$D$7:$D$202,Sheet1!$A26)</f>
        <v>17219440000</v>
      </c>
      <c r="H26" s="212">
        <f>COUNTIFS(Gabung!$D$7:$D$202,Sheet1!$A26,Gabung!$F$7:$F$202,Sheet1!H$5)</f>
        <v>0</v>
      </c>
      <c r="I26" s="212">
        <f>SUMIFS(Gabung!$N$7:$N$202,Gabung!$F$7:$F$202,Sheet1!H$5,Gabung!$D$7:$D$202,Sheet1!$A26)</f>
        <v>0</v>
      </c>
      <c r="J26" s="212">
        <f>COUNTIFS(Gabung!$D$7:$D$202,Sheet1!$A26,Gabung!$F$7:$F$202,Sheet1!J$5)</f>
        <v>0</v>
      </c>
      <c r="K26" s="223">
        <f>SUMIFS(Gabung!$N$7:$N$202,Gabung!$F$7:$F$202,Sheet1!J$5,Gabung!$D$7:$D$202,Sheet1!$A26)</f>
        <v>0</v>
      </c>
      <c r="L26" s="181">
        <f>COUNTIFS(Gabung!$D$7:$D$202,Sheet1!$A26,Gabung!$J$7:$J$202,1)</f>
        <v>0</v>
      </c>
      <c r="M26" s="181">
        <f>COUNTIFS(Gabung!$D$7:$D$202,Sheet1!$A26,Gabung!$J$7:$J$202,2)</f>
        <v>0</v>
      </c>
      <c r="N26" s="181">
        <f>COUNTIFS(Gabung!$D$7:$D$202,Sheet1!$A26,Gabung!$J$7:$J$202,3)</f>
        <v>2</v>
      </c>
      <c r="O26" s="181">
        <f>COUNTIFS(Gabung!$D$7:$D$202,Sheet1!$A26,Gabung!$J$7:$J$202,4)</f>
        <v>2</v>
      </c>
      <c r="P26" s="236">
        <f>IFERROR(ROUND(AVERAGEIFS(Gabung!$K$7:$K$202,Gabung!$D$7:$D$202,Sheet1!$A26,Gabung!$F$7:$F$202,P$5),0),0)</f>
        <v>34</v>
      </c>
      <c r="Q26" s="236">
        <f>IFERROR(ROUND(AVERAGEIFS(Gabung!$L$7:$L$202,Gabung!$D$7:$D$202,Sheet1!$A26,Gabung!$F$7:$F$202,P$5),0),0)</f>
        <v>4</v>
      </c>
      <c r="R26" s="236">
        <f>IFERROR(ROUND(AVERAGEIFS(Gabung!$K$7:$K$202,Gabung!$D$7:$D$202,Sheet1!$A26,Gabung!$F$7:$F$202,R$5),0),0)</f>
        <v>41</v>
      </c>
      <c r="S26" s="236">
        <f>IFERROR(ROUND(AVERAGEIFS(Gabung!$L$7:$L$202,Gabung!$D$7:$D$202,Sheet1!$A26,Gabung!$F$7:$F$202,R$5),0),0)</f>
        <v>15</v>
      </c>
      <c r="T26" s="236">
        <f>IFERROR(ROUND(AVERAGEIFS(Gabung!$K$7:$K$202,Gabung!$D$7:$D$202,Sheet1!$A26,Gabung!$F$7:$F$202,T$5),0),0)</f>
        <v>0</v>
      </c>
      <c r="U26" s="236">
        <f>IFERROR(ROUND(AVERAGEIFS(Gabung!$L$7:$L$202,Gabung!$D$7:$D$202,Sheet1!$A26,Gabung!$F$7:$F$202,T$5),0),0)</f>
        <v>0</v>
      </c>
      <c r="V26" s="236">
        <f>IFERROR(ROUND(AVERAGEIFS(Gabung!$K$7:$K$202,Gabung!$D$7:$D$202,Sheet1!$A26,Gabung!$F$7:$F$202,V$5),0),0)</f>
        <v>0</v>
      </c>
      <c r="W26" s="243">
        <f>IFERROR(ROUND(AVERAGEIFS(Gabung!$L$7:$L$202,Gabung!$D$7:$D$202,Sheet1!$A26,Gabung!$F$7:$F$202,V$5),0),0)</f>
        <v>0</v>
      </c>
      <c r="X26" s="212">
        <f>SUMIFS(Gabung!$O$7:$O$202,Gabung!$D$7:$D$202,Sheet1!$A26,Gabung!$F$7:$F$202,Sheet1!X$6)</f>
        <v>5772745000</v>
      </c>
      <c r="Y26" s="212">
        <f>SUMIFS(Gabung!$O$7:$O$202,Gabung!$D$7:$D$202,Sheet1!$A26,Gabung!$F$7:$F$202,Sheet1!Y$6)</f>
        <v>16910160000</v>
      </c>
      <c r="Z26" s="212">
        <f>SUMIFS(Gabung!$O$7:$O$202,Gabung!$D$7:$D$202,Sheet1!$A26,Gabung!$F$7:$F$202,Sheet1!Z$6)</f>
        <v>0</v>
      </c>
      <c r="AA26" s="223">
        <f>SUMIFS(Gabung!$O$7:$O$202,Gabung!$D$7:$D$202,Sheet1!$A26,Gabung!$F$7:$F$202,Sheet1!AA$6)</f>
        <v>0</v>
      </c>
      <c r="AB26" s="250">
        <f t="shared" si="2"/>
        <v>343889000</v>
      </c>
    </row>
    <row r="27" spans="1:28" x14ac:dyDescent="0.25">
      <c r="A27" s="213" t="s">
        <v>632</v>
      </c>
      <c r="B27" s="212">
        <f t="shared" si="1"/>
        <v>4</v>
      </c>
      <c r="C27" s="212">
        <f t="shared" si="0"/>
        <v>4218522000</v>
      </c>
      <c r="D27" s="212">
        <f>COUNTIFS(Gabung!$D$7:$D$202,Sheet1!$A27,Gabung!$F$7:$F$202,Sheet1!D$5)</f>
        <v>1</v>
      </c>
      <c r="E27" s="212">
        <f>SUMIFS(Gabung!$N$7:$N$202,Gabung!$F$7:$F$202,Sheet1!D$5,Gabung!$D$7:$D$202,Sheet1!$A27)</f>
        <v>1465750000</v>
      </c>
      <c r="F27" s="212">
        <f>COUNTIFS(Gabung!$D$7:$D$202,Sheet1!$A27,Gabung!$F$7:$F$202,Sheet1!F$5)</f>
        <v>2</v>
      </c>
      <c r="G27" s="212">
        <f>SUMIFS(Gabung!$N$7:$N$202,Gabung!$F$7:$F$202,Sheet1!F$5,Gabung!$D$7:$D$202,Sheet1!$A27)</f>
        <v>2529655000</v>
      </c>
      <c r="H27" s="212">
        <f>COUNTIFS(Gabung!$D$7:$D$202,Sheet1!$A27,Gabung!$F$7:$F$202,Sheet1!H$5)</f>
        <v>0</v>
      </c>
      <c r="I27" s="212">
        <f>SUMIFS(Gabung!$N$7:$N$202,Gabung!$F$7:$F$202,Sheet1!H$5,Gabung!$D$7:$D$202,Sheet1!$A27)</f>
        <v>0</v>
      </c>
      <c r="J27" s="212">
        <f>COUNTIFS(Gabung!$D$7:$D$202,Sheet1!$A27,Gabung!$F$7:$F$202,Sheet1!J$5)</f>
        <v>1</v>
      </c>
      <c r="K27" s="223">
        <f>SUMIFS(Gabung!$N$7:$N$202,Gabung!$F$7:$F$202,Sheet1!J$5,Gabung!$D$7:$D$202,Sheet1!$A27)</f>
        <v>223117000</v>
      </c>
      <c r="L27" s="181">
        <f>COUNTIFS(Gabung!$D$7:$D$202,Sheet1!$A27,Gabung!$J$7:$J$202,1)</f>
        <v>2</v>
      </c>
      <c r="M27" s="181">
        <f>COUNTIFS(Gabung!$D$7:$D$202,Sheet1!$A27,Gabung!$J$7:$J$202,2)</f>
        <v>1</v>
      </c>
      <c r="N27" s="181">
        <f>COUNTIFS(Gabung!$D$7:$D$202,Sheet1!$A27,Gabung!$J$7:$J$202,3)</f>
        <v>0</v>
      </c>
      <c r="O27" s="181">
        <f>COUNTIFS(Gabung!$D$7:$D$202,Sheet1!$A27,Gabung!$J$7:$J$202,4)</f>
        <v>1</v>
      </c>
      <c r="P27" s="236">
        <f>IFERROR(ROUND(AVERAGEIFS(Gabung!$K$7:$K$202,Gabung!$D$7:$D$202,Sheet1!$A27,Gabung!$F$7:$F$202,P$5),0),0)</f>
        <v>86</v>
      </c>
      <c r="Q27" s="236">
        <f>IFERROR(ROUND(AVERAGEIFS(Gabung!$L$7:$L$202,Gabung!$D$7:$D$202,Sheet1!$A27,Gabung!$F$7:$F$202,P$5),0),0)</f>
        <v>7</v>
      </c>
      <c r="R27" s="236">
        <f>IFERROR(ROUND(AVERAGEIFS(Gabung!$K$7:$K$202,Gabung!$D$7:$D$202,Sheet1!$A27,Gabung!$F$7:$F$202,R$5),0),0)</f>
        <v>24</v>
      </c>
      <c r="S27" s="236">
        <f>IFERROR(ROUND(AVERAGEIFS(Gabung!$L$7:$L$202,Gabung!$D$7:$D$202,Sheet1!$A27,Gabung!$F$7:$F$202,R$5),0),0)</f>
        <v>3</v>
      </c>
      <c r="T27" s="236">
        <f>IFERROR(ROUND(AVERAGEIFS(Gabung!$K$7:$K$202,Gabung!$D$7:$D$202,Sheet1!$A27,Gabung!$F$7:$F$202,T$5),0),0)</f>
        <v>0</v>
      </c>
      <c r="U27" s="236">
        <f>IFERROR(ROUND(AVERAGEIFS(Gabung!$L$7:$L$202,Gabung!$D$7:$D$202,Sheet1!$A27,Gabung!$F$7:$F$202,T$5),0),0)</f>
        <v>0</v>
      </c>
      <c r="V27" s="236">
        <f>IFERROR(ROUND(AVERAGEIFS(Gabung!$K$7:$K$202,Gabung!$D$7:$D$202,Sheet1!$A27,Gabung!$F$7:$F$202,V$5),0),0)</f>
        <v>11</v>
      </c>
      <c r="W27" s="243">
        <f>IFERROR(ROUND(AVERAGEIFS(Gabung!$L$7:$L$202,Gabung!$D$7:$D$202,Sheet1!$A27,Gabung!$F$7:$F$202,V$5),0),0)</f>
        <v>2</v>
      </c>
      <c r="X27" s="212">
        <f>SUMIFS(Gabung!$O$7:$O$202,Gabung!$D$7:$D$202,Sheet1!$A27,Gabung!$F$7:$F$202,Sheet1!X$6)</f>
        <v>1430898000</v>
      </c>
      <c r="Y27" s="212">
        <f>SUMIFS(Gabung!$O$7:$O$202,Gabung!$D$7:$D$202,Sheet1!$A27,Gabung!$F$7:$F$202,Sheet1!Y$6)</f>
        <v>2480540000</v>
      </c>
      <c r="Z27" s="212">
        <f>SUMIFS(Gabung!$O$7:$O$202,Gabung!$D$7:$D$202,Sheet1!$A27,Gabung!$F$7:$F$202,Sheet1!Z$6)</f>
        <v>0</v>
      </c>
      <c r="AA27" s="223">
        <f>SUMIFS(Gabung!$O$7:$O$202,Gabung!$D$7:$D$202,Sheet1!$A27,Gabung!$F$7:$F$202,Sheet1!AA$6)</f>
        <v>220112000</v>
      </c>
      <c r="AB27" s="250">
        <f t="shared" si="2"/>
        <v>86972000</v>
      </c>
    </row>
    <row r="28" spans="1:28" x14ac:dyDescent="0.25">
      <c r="A28" s="218" t="s">
        <v>643</v>
      </c>
      <c r="B28" s="219">
        <f t="shared" si="1"/>
        <v>1</v>
      </c>
      <c r="C28" s="219">
        <f t="shared" si="0"/>
        <v>1011000000</v>
      </c>
      <c r="D28" s="219">
        <f>COUNTIFS(Gabung!$D$7:$D$202,Sheet1!$A28,Gabung!$F$7:$F$202,Sheet1!D$5)</f>
        <v>0</v>
      </c>
      <c r="E28" s="219">
        <f>SUMIFS(Gabung!$N$7:$N$202,Gabung!$F$7:$F$202,Sheet1!D$5,Gabung!$D$7:$D$202,Sheet1!$A28)</f>
        <v>0</v>
      </c>
      <c r="F28" s="219">
        <f>COUNTIFS(Gabung!$D$7:$D$202,Sheet1!$A28,Gabung!$F$7:$F$202,Sheet1!F$5)</f>
        <v>1</v>
      </c>
      <c r="G28" s="219">
        <f>SUMIFS(Gabung!$N$7:$N$202,Gabung!$F$7:$F$202,Sheet1!F$5,Gabung!$D$7:$D$202,Sheet1!$A28)</f>
        <v>1011000000</v>
      </c>
      <c r="H28" s="219">
        <f>COUNTIFS(Gabung!$D$7:$D$202,Sheet1!$A28,Gabung!$F$7:$F$202,Sheet1!H$5)</f>
        <v>0</v>
      </c>
      <c r="I28" s="219">
        <f>SUMIFS(Gabung!$N$7:$N$202,Gabung!$F$7:$F$202,Sheet1!H$5,Gabung!$D$7:$D$202,Sheet1!$A28)</f>
        <v>0</v>
      </c>
      <c r="J28" s="219">
        <f>COUNTIFS(Gabung!$D$7:$D$202,Sheet1!$A28,Gabung!$F$7:$F$202,Sheet1!J$5)</f>
        <v>0</v>
      </c>
      <c r="K28" s="230">
        <f>SUMIFS(Gabung!$N$7:$N$202,Gabung!$F$7:$F$202,Sheet1!J$5,Gabung!$D$7:$D$202,Sheet1!$A28)</f>
        <v>0</v>
      </c>
      <c r="L28" s="231">
        <f>COUNTIFS(Gabung!$D$7:$D$202,Sheet1!$A28,Gabung!$J$7:$J$202,1)</f>
        <v>0</v>
      </c>
      <c r="M28" s="231">
        <f>COUNTIFS(Gabung!$D$7:$D$202,Sheet1!$A28,Gabung!$J$7:$J$202,2)</f>
        <v>1</v>
      </c>
      <c r="N28" s="231">
        <f>COUNTIFS(Gabung!$D$7:$D$202,Sheet1!$A28,Gabung!$J$7:$J$202,3)</f>
        <v>0</v>
      </c>
      <c r="O28" s="231">
        <f>COUNTIFS(Gabung!$D$7:$D$202,Sheet1!$A28,Gabung!$J$7:$J$202,4)</f>
        <v>0</v>
      </c>
      <c r="P28" s="238">
        <f>IFERROR(ROUND(AVERAGEIFS(Gabung!$K$7:$K$202,Gabung!$D$7:$D$202,Sheet1!$A28,Gabung!$F$7:$F$202,P$5),0),0)</f>
        <v>0</v>
      </c>
      <c r="Q28" s="238">
        <f>IFERROR(ROUND(AVERAGEIFS(Gabung!$L$7:$L$202,Gabung!$D$7:$D$202,Sheet1!$A28,Gabung!$F$7:$F$202,P$5),0),0)</f>
        <v>0</v>
      </c>
      <c r="R28" s="238">
        <f>IFERROR(ROUND(AVERAGEIFS(Gabung!$K$7:$K$202,Gabung!$D$7:$D$202,Sheet1!$A28,Gabung!$F$7:$F$202,R$5),0),0)</f>
        <v>27</v>
      </c>
      <c r="S28" s="238">
        <f>IFERROR(ROUND(AVERAGEIFS(Gabung!$L$7:$L$202,Gabung!$D$7:$D$202,Sheet1!$A28,Gabung!$F$7:$F$202,R$5),0),0)</f>
        <v>3</v>
      </c>
      <c r="T28" s="238">
        <f>IFERROR(ROUND(AVERAGEIFS(Gabung!$K$7:$K$202,Gabung!$D$7:$D$202,Sheet1!$A28,Gabung!$F$7:$F$202,T$5),0),0)</f>
        <v>0</v>
      </c>
      <c r="U28" s="238">
        <f>IFERROR(ROUND(AVERAGEIFS(Gabung!$L$7:$L$202,Gabung!$D$7:$D$202,Sheet1!$A28,Gabung!$F$7:$F$202,T$5),0),0)</f>
        <v>0</v>
      </c>
      <c r="V28" s="238">
        <f>IFERROR(ROUND(AVERAGEIFS(Gabung!$K$7:$K$202,Gabung!$D$7:$D$202,Sheet1!$A28,Gabung!$F$7:$F$202,V$5),0),0)</f>
        <v>0</v>
      </c>
      <c r="W28" s="244">
        <f>IFERROR(ROUND(AVERAGEIFS(Gabung!$L$7:$L$202,Gabung!$D$7:$D$202,Sheet1!$A28,Gabung!$F$7:$F$202,V$5),0),0)</f>
        <v>0</v>
      </c>
      <c r="X28" s="251">
        <f>SUMIFS(Gabung!$O$7:$O$202,Gabung!$D$7:$D$202,Sheet1!$A28,Gabung!$F$7:$F$202,Sheet1!X$6)</f>
        <v>0</v>
      </c>
      <c r="Y28" s="251">
        <f>SUMIFS(Gabung!$O$7:$O$202,Gabung!$D$7:$D$202,Sheet1!$A28,Gabung!$F$7:$F$202,Sheet1!Y$6)</f>
        <v>990000000</v>
      </c>
      <c r="Z28" s="251">
        <f>SUMIFS(Gabung!$O$7:$O$202,Gabung!$D$7:$D$202,Sheet1!$A28,Gabung!$F$7:$F$202,Sheet1!Z$6)</f>
        <v>0</v>
      </c>
      <c r="AA28" s="230">
        <f>SUMIFS(Gabung!$O$7:$O$202,Gabung!$D$7:$D$202,Sheet1!$A28,Gabung!$F$7:$F$202,Sheet1!AA$6)</f>
        <v>0</v>
      </c>
      <c r="AB28" s="252">
        <f t="shared" si="2"/>
        <v>21000000</v>
      </c>
    </row>
    <row r="29" spans="1:28" ht="24.95" customHeight="1" thickBot="1" x14ac:dyDescent="0.3">
      <c r="A29" s="221" t="s">
        <v>644</v>
      </c>
      <c r="B29" s="220">
        <f>SUM(B7:B28)</f>
        <v>196</v>
      </c>
      <c r="C29" s="220">
        <f>SUM(C7:C28)</f>
        <v>195732344269</v>
      </c>
      <c r="D29" s="220">
        <f>SUM(D7:D28)</f>
        <v>46</v>
      </c>
      <c r="E29" s="220">
        <f>SUM(E7:E28)</f>
        <v>38616097219</v>
      </c>
      <c r="F29" s="220">
        <f t="shared" ref="F29:J29" si="3">SUM(F7:F28)</f>
        <v>135</v>
      </c>
      <c r="G29" s="220">
        <f>SUM(G7:G28)</f>
        <v>149962714300</v>
      </c>
      <c r="H29" s="220">
        <f t="shared" si="3"/>
        <v>13</v>
      </c>
      <c r="I29" s="220">
        <f>SUM(I7:I28)</f>
        <v>6757700350</v>
      </c>
      <c r="J29" s="220">
        <f t="shared" si="3"/>
        <v>2</v>
      </c>
      <c r="K29" s="224">
        <f>SUM(K7:K28)</f>
        <v>395832400</v>
      </c>
      <c r="L29" s="232">
        <f t="shared" ref="L29:O29" si="4">SUM(L7:L28)</f>
        <v>13</v>
      </c>
      <c r="M29" s="232">
        <f t="shared" si="4"/>
        <v>18</v>
      </c>
      <c r="N29" s="232">
        <f t="shared" si="4"/>
        <v>82</v>
      </c>
      <c r="O29" s="232">
        <f t="shared" si="4"/>
        <v>83</v>
      </c>
      <c r="P29" s="232">
        <f>ROUND(AVERAGEIF(Gabung!$F$7:$F$202,P5,Gabung!$K$7:$K$202),0)</f>
        <v>42</v>
      </c>
      <c r="Q29" s="232">
        <f>ROUND(AVERAGEIF(Gabung!$F$7:$F$202,Sheet1!P5,Gabung!$L$7:$L$202),0)</f>
        <v>5</v>
      </c>
      <c r="R29" s="232">
        <f>ROUND(AVERAGEIF(Gabung!$F$7:$F$202,R5,Gabung!$K$7:$K$202),0)</f>
        <v>21</v>
      </c>
      <c r="S29" s="232">
        <f>ROUND(AVERAGEIF(Gabung!$F$7:$F$202,Sheet1!R5,Gabung!$L$7:$L$202),0)</f>
        <v>4</v>
      </c>
      <c r="T29" s="232">
        <f>ROUND(AVERAGEIF(Gabung!$F$7:$F$202,T5,Gabung!$K$7:$K$202),0)</f>
        <v>17</v>
      </c>
      <c r="U29" s="232">
        <f>ROUND(AVERAGEIF(Gabung!$F$7:$F$202,Sheet1!T5,Gabung!$L$7:$L$202),0)</f>
        <v>4</v>
      </c>
      <c r="V29" s="232">
        <f>ROUND(AVERAGEIF(Gabung!$F$7:$F$202,V5,Gabung!$K$7:$K$202),0)</f>
        <v>10</v>
      </c>
      <c r="W29" s="245">
        <f>ROUND(AVERAGEIF(Gabung!$F$7:$F$202,Sheet1!V5,Gabung!$L$7:$L$202),0)</f>
        <v>3</v>
      </c>
      <c r="X29" s="220">
        <f>SUM(X7:X28)</f>
        <v>35772601560</v>
      </c>
      <c r="Y29" s="220">
        <f t="shared" ref="Y29:AB29" si="5">SUM(Y7:Y28)</f>
        <v>145220633000</v>
      </c>
      <c r="Z29" s="220">
        <f t="shared" si="5"/>
        <v>6395150000</v>
      </c>
      <c r="AA29" s="224">
        <f t="shared" si="5"/>
        <v>392282900</v>
      </c>
      <c r="AB29" s="253">
        <f t="shared" si="5"/>
        <v>7951676809</v>
      </c>
    </row>
    <row r="30" spans="1:28" x14ac:dyDescent="0.25">
      <c r="AA30" s="285">
        <f>SUM(X29:AA29)</f>
        <v>187780667460</v>
      </c>
    </row>
    <row r="31" spans="1:28" x14ac:dyDescent="0.25">
      <c r="AA31">
        <f>AA30/C29</f>
        <v>0.95937474289853797</v>
      </c>
    </row>
  </sheetData>
  <mergeCells count="15">
    <mergeCell ref="X5:AA5"/>
    <mergeCell ref="AB5:AB6"/>
    <mergeCell ref="A2:W2"/>
    <mergeCell ref="A1:W1"/>
    <mergeCell ref="B5:C5"/>
    <mergeCell ref="A5:A6"/>
    <mergeCell ref="D5:E5"/>
    <mergeCell ref="F5:G5"/>
    <mergeCell ref="H5:I5"/>
    <mergeCell ref="J5:K5"/>
    <mergeCell ref="L5:O5"/>
    <mergeCell ref="P5:Q5"/>
    <mergeCell ref="R5:S5"/>
    <mergeCell ref="T5:U5"/>
    <mergeCell ref="V5:W5"/>
  </mergeCells>
  <printOptions horizontalCentered="1"/>
  <pageMargins left="0.31496062992125984" right="0.31496062992125984" top="0.74803149606299213" bottom="0.74803149606299213" header="0.31496062992125984" footer="0.31496062992125984"/>
  <pageSetup paperSize="256" scale="8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8"/>
  <sheetViews>
    <sheetView topLeftCell="A35" zoomScale="82" zoomScaleNormal="82" workbookViewId="0">
      <selection activeCell="D10" sqref="D10"/>
    </sheetView>
  </sheetViews>
  <sheetFormatPr defaultRowHeight="15" x14ac:dyDescent="0.25"/>
  <cols>
    <col min="2" max="2" width="5.42578125" customWidth="1"/>
    <col min="3" max="3" width="50.7109375" customWidth="1"/>
    <col min="4" max="4" width="44.42578125" customWidth="1"/>
    <col min="5" max="5" width="5.7109375" customWidth="1"/>
    <col min="6" max="6" width="21.28515625" customWidth="1"/>
    <col min="7" max="7" width="17.7109375" customWidth="1"/>
    <col min="8" max="8" width="7.85546875" customWidth="1"/>
    <col min="9" max="9" width="9" customWidth="1"/>
    <col min="10" max="13" width="15.7109375" customWidth="1"/>
    <col min="14" max="14" width="30.5703125" customWidth="1"/>
    <col min="15" max="15" width="14.28515625" customWidth="1"/>
  </cols>
  <sheetData>
    <row r="1" spans="1:15" ht="18.75" x14ac:dyDescent="0.3">
      <c r="B1" s="305" t="s">
        <v>7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</row>
    <row r="2" spans="1:15" ht="18.75" x14ac:dyDescent="0.3">
      <c r="B2" s="305" t="s">
        <v>8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</row>
    <row r="3" spans="1:15" ht="18.75" x14ac:dyDescent="0.3">
      <c r="B3" s="305" t="s">
        <v>12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</row>
    <row r="4" spans="1:15" ht="15.75" thickBot="1" x14ac:dyDescent="0.3"/>
    <row r="5" spans="1:15" ht="38.25" customHeight="1" thickTop="1" x14ac:dyDescent="0.25">
      <c r="B5" s="296" t="s">
        <v>0</v>
      </c>
      <c r="C5" s="291" t="s">
        <v>13</v>
      </c>
      <c r="D5" s="291" t="s">
        <v>1</v>
      </c>
      <c r="E5" s="298" t="s">
        <v>11</v>
      </c>
      <c r="F5" s="300" t="s">
        <v>14</v>
      </c>
      <c r="G5" s="301"/>
      <c r="H5" s="301"/>
      <c r="I5" s="302"/>
      <c r="J5" s="291" t="s">
        <v>5</v>
      </c>
      <c r="K5" s="291" t="s">
        <v>2</v>
      </c>
      <c r="L5" s="291" t="s">
        <v>17</v>
      </c>
      <c r="M5" s="291" t="s">
        <v>3</v>
      </c>
      <c r="N5" s="291" t="s">
        <v>18</v>
      </c>
      <c r="O5" s="303" t="s">
        <v>4</v>
      </c>
    </row>
    <row r="6" spans="1:15" ht="38.25" customHeight="1" thickBot="1" x14ac:dyDescent="0.3">
      <c r="B6" s="297"/>
      <c r="C6" s="292"/>
      <c r="D6" s="292"/>
      <c r="E6" s="299"/>
      <c r="F6" s="65" t="s">
        <v>15</v>
      </c>
      <c r="G6" s="65" t="s">
        <v>16</v>
      </c>
      <c r="H6" s="65" t="s">
        <v>22</v>
      </c>
      <c r="I6" s="65" t="s">
        <v>23</v>
      </c>
      <c r="J6" s="292"/>
      <c r="K6" s="292"/>
      <c r="L6" s="292"/>
      <c r="M6" s="292"/>
      <c r="N6" s="292"/>
      <c r="O6" s="304"/>
    </row>
    <row r="7" spans="1:15" s="2" customFormat="1" ht="30" x14ac:dyDescent="0.25">
      <c r="A7" s="2">
        <v>118</v>
      </c>
      <c r="B7" s="66">
        <v>39</v>
      </c>
      <c r="C7" s="112" t="s">
        <v>25</v>
      </c>
      <c r="D7" s="113" t="s">
        <v>277</v>
      </c>
      <c r="E7" s="69" t="s">
        <v>20</v>
      </c>
      <c r="F7" s="114">
        <v>42269</v>
      </c>
      <c r="G7" s="115" t="s">
        <v>279</v>
      </c>
      <c r="H7" s="71">
        <v>20</v>
      </c>
      <c r="I7" s="71">
        <v>3</v>
      </c>
      <c r="J7" s="116" t="s">
        <v>280</v>
      </c>
      <c r="K7" s="116" t="s">
        <v>281</v>
      </c>
      <c r="L7" s="117" t="s">
        <v>282</v>
      </c>
      <c r="M7" s="72"/>
      <c r="N7" s="115" t="s">
        <v>278</v>
      </c>
      <c r="O7" s="118"/>
    </row>
    <row r="8" spans="1:15" s="2" customFormat="1" ht="50.25" customHeight="1" x14ac:dyDescent="0.25">
      <c r="A8" s="2">
        <f>A7+1</f>
        <v>119</v>
      </c>
      <c r="B8" s="119">
        <v>40</v>
      </c>
      <c r="C8" s="120" t="s">
        <v>38</v>
      </c>
      <c r="D8" s="121" t="s">
        <v>283</v>
      </c>
      <c r="E8" s="12" t="s">
        <v>39</v>
      </c>
      <c r="F8" s="114">
        <v>42269.357638888891</v>
      </c>
      <c r="G8" s="115" t="s">
        <v>284</v>
      </c>
      <c r="H8" s="10">
        <v>22</v>
      </c>
      <c r="I8" s="10">
        <v>3</v>
      </c>
      <c r="J8" s="115" t="s">
        <v>285</v>
      </c>
      <c r="K8" s="115" t="s">
        <v>286</v>
      </c>
      <c r="L8" s="115" t="s">
        <v>287</v>
      </c>
      <c r="M8" s="77"/>
      <c r="N8" s="122" t="s">
        <v>288</v>
      </c>
      <c r="O8" s="123"/>
    </row>
    <row r="9" spans="1:15" s="2" customFormat="1" ht="43.5" x14ac:dyDescent="0.25">
      <c r="A9" s="2">
        <f t="shared" ref="A9:A45" si="0">A8+1</f>
        <v>120</v>
      </c>
      <c r="B9" s="119">
        <v>41</v>
      </c>
      <c r="C9" s="120" t="s">
        <v>38</v>
      </c>
      <c r="D9" s="124" t="s">
        <v>289</v>
      </c>
      <c r="E9" s="12" t="s">
        <v>39</v>
      </c>
      <c r="F9" s="125">
        <v>42269</v>
      </c>
      <c r="G9" s="115" t="s">
        <v>284</v>
      </c>
      <c r="H9" s="10">
        <v>25</v>
      </c>
      <c r="I9" s="10">
        <v>2</v>
      </c>
      <c r="J9" s="115" t="s">
        <v>290</v>
      </c>
      <c r="K9" s="115" t="s">
        <v>291</v>
      </c>
      <c r="L9" s="115" t="s">
        <v>292</v>
      </c>
      <c r="M9" s="77"/>
      <c r="N9" s="122" t="s">
        <v>293</v>
      </c>
      <c r="O9" s="123"/>
    </row>
    <row r="10" spans="1:15" s="2" customFormat="1" ht="29.25" x14ac:dyDescent="0.25">
      <c r="A10" s="2">
        <f t="shared" si="0"/>
        <v>121</v>
      </c>
      <c r="B10" s="119">
        <v>42</v>
      </c>
      <c r="C10" s="120" t="s">
        <v>294</v>
      </c>
      <c r="D10" s="124" t="s">
        <v>295</v>
      </c>
      <c r="E10" s="3" t="s">
        <v>20</v>
      </c>
      <c r="F10" s="126">
        <v>42264.923611111109</v>
      </c>
      <c r="G10" s="127" t="s">
        <v>279</v>
      </c>
      <c r="H10" s="10">
        <v>20</v>
      </c>
      <c r="I10" s="10">
        <v>3</v>
      </c>
      <c r="J10" s="127" t="s">
        <v>296</v>
      </c>
      <c r="K10" s="127" t="s">
        <v>297</v>
      </c>
      <c r="L10" s="127" t="s">
        <v>298</v>
      </c>
      <c r="M10" s="77"/>
      <c r="N10" s="128" t="s">
        <v>299</v>
      </c>
      <c r="O10" s="123"/>
    </row>
    <row r="11" spans="1:15" s="2" customFormat="1" ht="15.75" thickBot="1" x14ac:dyDescent="0.3">
      <c r="A11" s="2">
        <f t="shared" si="0"/>
        <v>122</v>
      </c>
      <c r="B11" s="119">
        <v>43</v>
      </c>
      <c r="C11" s="120" t="s">
        <v>294</v>
      </c>
      <c r="D11" s="128" t="s">
        <v>300</v>
      </c>
      <c r="E11" s="3" t="s">
        <v>20</v>
      </c>
      <c r="F11" s="126">
        <v>42264.923611111109</v>
      </c>
      <c r="G11" s="127" t="s">
        <v>279</v>
      </c>
      <c r="H11" s="10">
        <v>23</v>
      </c>
      <c r="I11" s="10">
        <v>1</v>
      </c>
      <c r="J11" s="127" t="s">
        <v>301</v>
      </c>
      <c r="K11" s="127" t="s">
        <v>302</v>
      </c>
      <c r="L11" s="129" t="s">
        <v>303</v>
      </c>
      <c r="M11" s="77"/>
      <c r="N11" s="4" t="s">
        <v>304</v>
      </c>
      <c r="O11" s="123"/>
    </row>
    <row r="12" spans="1:15" s="2" customFormat="1" ht="15.75" thickBot="1" x14ac:dyDescent="0.3">
      <c r="A12" s="2">
        <f t="shared" si="0"/>
        <v>123</v>
      </c>
      <c r="B12" s="119">
        <v>44</v>
      </c>
      <c r="C12" s="112" t="s">
        <v>25</v>
      </c>
      <c r="D12" s="128" t="s">
        <v>305</v>
      </c>
      <c r="E12" s="3" t="s">
        <v>20</v>
      </c>
      <c r="F12" s="126">
        <v>42264.888888888891</v>
      </c>
      <c r="G12" s="127" t="s">
        <v>306</v>
      </c>
      <c r="H12" s="10">
        <v>24</v>
      </c>
      <c r="I12" s="10">
        <v>4</v>
      </c>
      <c r="J12" s="127" t="s">
        <v>307</v>
      </c>
      <c r="K12" s="127" t="s">
        <v>308</v>
      </c>
      <c r="L12" s="127" t="s">
        <v>309</v>
      </c>
      <c r="M12" s="77"/>
      <c r="N12" s="128" t="s">
        <v>310</v>
      </c>
      <c r="O12" s="123"/>
    </row>
    <row r="13" spans="1:15" s="2" customFormat="1" x14ac:dyDescent="0.25">
      <c r="A13" s="2">
        <f t="shared" si="0"/>
        <v>124</v>
      </c>
      <c r="B13" s="119">
        <v>45</v>
      </c>
      <c r="C13" s="112" t="s">
        <v>25</v>
      </c>
      <c r="D13" s="127" t="s">
        <v>311</v>
      </c>
      <c r="E13" s="3" t="s">
        <v>20</v>
      </c>
      <c r="F13" s="127" t="s">
        <v>312</v>
      </c>
      <c r="G13" s="127" t="s">
        <v>306</v>
      </c>
      <c r="H13" s="10"/>
      <c r="I13" s="10"/>
      <c r="J13" s="127" t="s">
        <v>313</v>
      </c>
      <c r="K13" s="127" t="s">
        <v>314</v>
      </c>
      <c r="L13" s="127" t="s">
        <v>315</v>
      </c>
      <c r="M13" s="77"/>
      <c r="N13" s="128" t="s">
        <v>310</v>
      </c>
      <c r="O13" s="123"/>
    </row>
    <row r="14" spans="1:15" s="2" customFormat="1" ht="15.75" thickBot="1" x14ac:dyDescent="0.3">
      <c r="A14" s="2">
        <f t="shared" si="0"/>
        <v>125</v>
      </c>
      <c r="B14" s="119">
        <v>46</v>
      </c>
      <c r="C14" s="127" t="s">
        <v>30</v>
      </c>
      <c r="D14" s="128" t="s">
        <v>316</v>
      </c>
      <c r="E14" s="3" t="s">
        <v>20</v>
      </c>
      <c r="F14" s="126">
        <v>42262.895833333336</v>
      </c>
      <c r="G14" s="127" t="s">
        <v>317</v>
      </c>
      <c r="H14" s="10">
        <v>24</v>
      </c>
      <c r="I14" s="10">
        <v>4</v>
      </c>
      <c r="J14" s="127" t="s">
        <v>318</v>
      </c>
      <c r="K14" s="127" t="s">
        <v>319</v>
      </c>
      <c r="L14" s="127" t="s">
        <v>320</v>
      </c>
      <c r="M14" s="77"/>
      <c r="N14" s="128" t="s">
        <v>136</v>
      </c>
      <c r="O14" s="123"/>
    </row>
    <row r="15" spans="1:15" s="2" customFormat="1" ht="15.75" thickBot="1" x14ac:dyDescent="0.3">
      <c r="A15" s="2">
        <f t="shared" si="0"/>
        <v>126</v>
      </c>
      <c r="B15" s="119">
        <v>47</v>
      </c>
      <c r="C15" s="112" t="s">
        <v>25</v>
      </c>
      <c r="D15" s="127" t="s">
        <v>321</v>
      </c>
      <c r="E15" s="3" t="s">
        <v>20</v>
      </c>
      <c r="F15" s="126">
        <v>42262.458333333336</v>
      </c>
      <c r="G15" s="127" t="s">
        <v>279</v>
      </c>
      <c r="H15" s="10">
        <v>22</v>
      </c>
      <c r="I15" s="10">
        <v>3</v>
      </c>
      <c r="J15" s="127" t="s">
        <v>322</v>
      </c>
      <c r="K15" s="127" t="s">
        <v>323</v>
      </c>
      <c r="L15" s="127" t="s">
        <v>324</v>
      </c>
      <c r="M15" s="77"/>
      <c r="N15" s="128" t="s">
        <v>6</v>
      </c>
      <c r="O15" s="123"/>
    </row>
    <row r="16" spans="1:15" s="2" customFormat="1" ht="15.75" thickBot="1" x14ac:dyDescent="0.3">
      <c r="A16" s="2">
        <f t="shared" si="0"/>
        <v>127</v>
      </c>
      <c r="B16" s="119">
        <v>48</v>
      </c>
      <c r="C16" s="112" t="s">
        <v>25</v>
      </c>
      <c r="D16" s="127" t="s">
        <v>325</v>
      </c>
      <c r="E16" s="3" t="s">
        <v>20</v>
      </c>
      <c r="F16" s="126">
        <v>42262.416666666664</v>
      </c>
      <c r="G16" s="127" t="s">
        <v>326</v>
      </c>
      <c r="H16" s="10">
        <v>30</v>
      </c>
      <c r="I16" s="10">
        <v>8</v>
      </c>
      <c r="J16" s="127" t="s">
        <v>327</v>
      </c>
      <c r="K16" s="127" t="s">
        <v>328</v>
      </c>
      <c r="L16" s="127" t="s">
        <v>329</v>
      </c>
      <c r="M16" s="77"/>
      <c r="N16" s="128" t="s">
        <v>257</v>
      </c>
      <c r="O16" s="123"/>
    </row>
    <row r="17" spans="1:15" s="2" customFormat="1" x14ac:dyDescent="0.25">
      <c r="A17" s="2">
        <f t="shared" si="0"/>
        <v>128</v>
      </c>
      <c r="B17" s="119">
        <v>49</v>
      </c>
      <c r="C17" s="112" t="s">
        <v>330</v>
      </c>
      <c r="D17" s="127" t="s">
        <v>331</v>
      </c>
      <c r="E17" s="3" t="s">
        <v>39</v>
      </c>
      <c r="F17" s="126">
        <v>42258.927083333336</v>
      </c>
      <c r="G17" s="127" t="s">
        <v>332</v>
      </c>
      <c r="H17" s="10">
        <v>42</v>
      </c>
      <c r="I17" s="10">
        <v>20</v>
      </c>
      <c r="J17" s="127" t="s">
        <v>333</v>
      </c>
      <c r="K17" s="127" t="s">
        <v>334</v>
      </c>
      <c r="L17" s="127" t="s">
        <v>335</v>
      </c>
      <c r="M17" s="77"/>
      <c r="N17" s="128" t="s">
        <v>336</v>
      </c>
      <c r="O17" s="123"/>
    </row>
    <row r="18" spans="1:15" s="2" customFormat="1" x14ac:dyDescent="0.25">
      <c r="A18" s="2">
        <f t="shared" si="0"/>
        <v>129</v>
      </c>
      <c r="B18" s="119">
        <v>50</v>
      </c>
      <c r="C18" s="80" t="s">
        <v>337</v>
      </c>
      <c r="D18" s="127" t="s">
        <v>338</v>
      </c>
      <c r="E18" s="3" t="s">
        <v>39</v>
      </c>
      <c r="F18" s="126">
        <v>42258.875</v>
      </c>
      <c r="G18" s="127" t="s">
        <v>339</v>
      </c>
      <c r="H18" s="10">
        <v>34</v>
      </c>
      <c r="I18" s="10">
        <v>4</v>
      </c>
      <c r="J18" s="127" t="s">
        <v>340</v>
      </c>
      <c r="K18" s="127" t="s">
        <v>341</v>
      </c>
      <c r="L18" s="127" t="s">
        <v>342</v>
      </c>
      <c r="M18" s="77"/>
      <c r="N18" s="128" t="s">
        <v>343</v>
      </c>
      <c r="O18" s="123"/>
    </row>
    <row r="19" spans="1:15" s="2" customFormat="1" x14ac:dyDescent="0.25">
      <c r="A19" s="2">
        <f t="shared" si="0"/>
        <v>130</v>
      </c>
      <c r="B19" s="119">
        <v>51</v>
      </c>
      <c r="C19" s="80" t="s">
        <v>337</v>
      </c>
      <c r="D19" s="127" t="s">
        <v>344</v>
      </c>
      <c r="E19" s="3" t="s">
        <v>39</v>
      </c>
      <c r="F19" s="126">
        <v>42258.458333333336</v>
      </c>
      <c r="G19" s="127" t="s">
        <v>345</v>
      </c>
      <c r="H19" s="10">
        <v>34</v>
      </c>
      <c r="I19" s="10">
        <v>3</v>
      </c>
      <c r="J19" s="127" t="s">
        <v>346</v>
      </c>
      <c r="K19" s="127" t="s">
        <v>347</v>
      </c>
      <c r="L19" s="127" t="s">
        <v>348</v>
      </c>
      <c r="M19" s="77"/>
      <c r="N19" s="128" t="s">
        <v>349</v>
      </c>
      <c r="O19" s="123"/>
    </row>
    <row r="20" spans="1:15" s="2" customFormat="1" x14ac:dyDescent="0.25">
      <c r="A20" s="2">
        <f t="shared" si="0"/>
        <v>131</v>
      </c>
      <c r="B20" s="119">
        <v>52</v>
      </c>
      <c r="C20" s="120" t="s">
        <v>38</v>
      </c>
      <c r="D20" s="127" t="s">
        <v>350</v>
      </c>
      <c r="E20" s="3" t="s">
        <v>39</v>
      </c>
      <c r="F20" s="127" t="s">
        <v>351</v>
      </c>
      <c r="G20" s="127" t="s">
        <v>345</v>
      </c>
      <c r="H20" s="10">
        <v>36</v>
      </c>
      <c r="I20" s="10">
        <v>5</v>
      </c>
      <c r="J20" s="127" t="s">
        <v>352</v>
      </c>
      <c r="K20" s="127" t="s">
        <v>353</v>
      </c>
      <c r="L20" s="127" t="s">
        <v>354</v>
      </c>
      <c r="M20" s="77"/>
      <c r="N20" s="128" t="s">
        <v>349</v>
      </c>
      <c r="O20" s="123"/>
    </row>
    <row r="21" spans="1:15" s="2" customFormat="1" ht="15.75" thickBot="1" x14ac:dyDescent="0.3">
      <c r="A21" s="2">
        <f t="shared" si="0"/>
        <v>132</v>
      </c>
      <c r="B21" s="119">
        <v>53</v>
      </c>
      <c r="C21" s="127" t="s">
        <v>30</v>
      </c>
      <c r="D21" s="127" t="s">
        <v>355</v>
      </c>
      <c r="E21" s="3" t="s">
        <v>20</v>
      </c>
      <c r="F21" s="126">
        <v>42258.375</v>
      </c>
      <c r="G21" s="127" t="s">
        <v>356</v>
      </c>
      <c r="H21" s="10">
        <v>26</v>
      </c>
      <c r="I21" s="10">
        <v>3</v>
      </c>
      <c r="J21" s="127" t="s">
        <v>357</v>
      </c>
      <c r="K21" s="127" t="s">
        <v>358</v>
      </c>
      <c r="L21" s="127" t="s">
        <v>359</v>
      </c>
      <c r="M21" s="77"/>
      <c r="N21" s="128" t="s">
        <v>360</v>
      </c>
      <c r="O21" s="123"/>
    </row>
    <row r="22" spans="1:15" s="2" customFormat="1" ht="15.75" thickBot="1" x14ac:dyDescent="0.3">
      <c r="A22" s="2">
        <f t="shared" si="0"/>
        <v>133</v>
      </c>
      <c r="B22" s="119">
        <v>54</v>
      </c>
      <c r="C22" s="112" t="s">
        <v>330</v>
      </c>
      <c r="D22" s="127" t="s">
        <v>361</v>
      </c>
      <c r="E22" s="3" t="s">
        <v>39</v>
      </c>
      <c r="F22" s="126">
        <v>42258.375</v>
      </c>
      <c r="G22" s="127" t="s">
        <v>332</v>
      </c>
      <c r="H22" s="10">
        <v>34</v>
      </c>
      <c r="I22" s="10">
        <v>4</v>
      </c>
      <c r="J22" s="127" t="s">
        <v>362</v>
      </c>
      <c r="K22" s="127" t="s">
        <v>363</v>
      </c>
      <c r="L22" s="127" t="s">
        <v>364</v>
      </c>
      <c r="M22" s="77"/>
      <c r="N22" s="128" t="s">
        <v>365</v>
      </c>
      <c r="O22" s="123"/>
    </row>
    <row r="23" spans="1:15" s="2" customFormat="1" x14ac:dyDescent="0.25">
      <c r="A23" s="2">
        <f t="shared" si="0"/>
        <v>134</v>
      </c>
      <c r="B23" s="119">
        <v>55</v>
      </c>
      <c r="C23" s="112" t="s">
        <v>330</v>
      </c>
      <c r="D23" s="127" t="s">
        <v>366</v>
      </c>
      <c r="E23" s="3" t="s">
        <v>39</v>
      </c>
      <c r="F23" s="126">
        <v>42257.895833333336</v>
      </c>
      <c r="G23" s="127" t="s">
        <v>332</v>
      </c>
      <c r="H23" s="10">
        <v>36</v>
      </c>
      <c r="I23" s="10">
        <v>2</v>
      </c>
      <c r="J23" s="127" t="s">
        <v>367</v>
      </c>
      <c r="K23" s="127" t="s">
        <v>368</v>
      </c>
      <c r="L23" s="127" t="s">
        <v>369</v>
      </c>
      <c r="M23" s="77"/>
      <c r="N23" s="128" t="s">
        <v>370</v>
      </c>
      <c r="O23" s="123"/>
    </row>
    <row r="24" spans="1:15" s="2" customFormat="1" ht="15.75" thickBot="1" x14ac:dyDescent="0.3">
      <c r="A24" s="2">
        <f t="shared" si="0"/>
        <v>135</v>
      </c>
      <c r="B24" s="119">
        <v>56</v>
      </c>
      <c r="C24" s="127" t="s">
        <v>65</v>
      </c>
      <c r="D24" s="127" t="s">
        <v>371</v>
      </c>
      <c r="E24" s="3" t="s">
        <v>39</v>
      </c>
      <c r="F24" s="130" t="s">
        <v>372</v>
      </c>
      <c r="G24" s="127" t="s">
        <v>279</v>
      </c>
      <c r="H24" s="10">
        <v>53</v>
      </c>
      <c r="I24" s="10">
        <v>6</v>
      </c>
      <c r="J24" s="127" t="s">
        <v>373</v>
      </c>
      <c r="K24" s="127" t="s">
        <v>374</v>
      </c>
      <c r="L24" s="127" t="s">
        <v>375</v>
      </c>
      <c r="M24" s="77"/>
      <c r="N24" s="128" t="s">
        <v>376</v>
      </c>
      <c r="O24" s="123"/>
    </row>
    <row r="25" spans="1:15" s="2" customFormat="1" ht="15.75" thickBot="1" x14ac:dyDescent="0.3">
      <c r="A25" s="2">
        <f t="shared" si="0"/>
        <v>136</v>
      </c>
      <c r="B25" s="119">
        <v>57</v>
      </c>
      <c r="C25" s="127" t="s">
        <v>65</v>
      </c>
      <c r="D25" s="127" t="s">
        <v>377</v>
      </c>
      <c r="E25" s="3" t="s">
        <v>39</v>
      </c>
      <c r="F25" s="126">
        <v>42257.75</v>
      </c>
      <c r="G25" s="127" t="s">
        <v>279</v>
      </c>
      <c r="H25" s="10">
        <v>23</v>
      </c>
      <c r="I25" s="10">
        <v>8</v>
      </c>
      <c r="J25" s="127" t="s">
        <v>378</v>
      </c>
      <c r="K25" s="127" t="s">
        <v>379</v>
      </c>
      <c r="L25" s="127" t="s">
        <v>380</v>
      </c>
      <c r="M25" s="77"/>
      <c r="N25" s="128" t="s">
        <v>189</v>
      </c>
      <c r="O25" s="123"/>
    </row>
    <row r="26" spans="1:15" s="2" customFormat="1" ht="15.75" thickBot="1" x14ac:dyDescent="0.3">
      <c r="A26" s="2">
        <f t="shared" si="0"/>
        <v>137</v>
      </c>
      <c r="B26" s="119">
        <v>58</v>
      </c>
      <c r="C26" s="112" t="s">
        <v>25</v>
      </c>
      <c r="D26" s="127" t="s">
        <v>381</v>
      </c>
      <c r="E26" s="3" t="s">
        <v>20</v>
      </c>
      <c r="F26" s="126">
        <v>42255.666666666664</v>
      </c>
      <c r="G26" s="127" t="s">
        <v>382</v>
      </c>
      <c r="H26" s="10">
        <v>23</v>
      </c>
      <c r="I26" s="10">
        <v>6</v>
      </c>
      <c r="J26" s="127" t="s">
        <v>383</v>
      </c>
      <c r="K26" s="127" t="s">
        <v>384</v>
      </c>
      <c r="L26" s="127" t="s">
        <v>385</v>
      </c>
      <c r="M26" s="77"/>
      <c r="N26" s="128" t="s">
        <v>386</v>
      </c>
      <c r="O26" s="123"/>
    </row>
    <row r="27" spans="1:15" s="5" customFormat="1" ht="15.75" thickBot="1" x14ac:dyDescent="0.3">
      <c r="A27" s="2">
        <f t="shared" si="0"/>
        <v>138</v>
      </c>
      <c r="B27" s="119">
        <v>59</v>
      </c>
      <c r="C27" s="112" t="s">
        <v>25</v>
      </c>
      <c r="D27" s="127" t="s">
        <v>387</v>
      </c>
      <c r="E27" s="89" t="s">
        <v>20</v>
      </c>
      <c r="F27" s="130" t="s">
        <v>388</v>
      </c>
      <c r="G27" s="127" t="s">
        <v>389</v>
      </c>
      <c r="H27" s="10">
        <v>23</v>
      </c>
      <c r="I27" s="10">
        <v>7</v>
      </c>
      <c r="J27" s="127" t="s">
        <v>390</v>
      </c>
      <c r="K27" s="127" t="s">
        <v>391</v>
      </c>
      <c r="L27" s="127" t="s">
        <v>392</v>
      </c>
      <c r="M27" s="91"/>
      <c r="N27" s="128" t="s">
        <v>393</v>
      </c>
      <c r="O27" s="131"/>
    </row>
    <row r="28" spans="1:15" s="5" customFormat="1" ht="15.75" thickBot="1" x14ac:dyDescent="0.3">
      <c r="A28" s="2">
        <f t="shared" si="0"/>
        <v>139</v>
      </c>
      <c r="B28" s="119">
        <v>60</v>
      </c>
      <c r="C28" s="127" t="s">
        <v>30</v>
      </c>
      <c r="D28" s="127" t="s">
        <v>394</v>
      </c>
      <c r="E28" s="89" t="s">
        <v>20</v>
      </c>
      <c r="F28" s="126">
        <v>42255.447916666664</v>
      </c>
      <c r="G28" s="127" t="s">
        <v>251</v>
      </c>
      <c r="H28" s="10">
        <v>26</v>
      </c>
      <c r="I28" s="10">
        <v>2</v>
      </c>
      <c r="J28" s="127" t="s">
        <v>280</v>
      </c>
      <c r="K28" s="127" t="s">
        <v>395</v>
      </c>
      <c r="L28" s="77" t="s">
        <v>396</v>
      </c>
      <c r="M28" s="91"/>
      <c r="N28" s="128" t="s">
        <v>246</v>
      </c>
      <c r="O28" s="131"/>
    </row>
    <row r="29" spans="1:15" s="6" customFormat="1" ht="15.75" thickBot="1" x14ac:dyDescent="0.3">
      <c r="A29" s="2">
        <f t="shared" si="0"/>
        <v>140</v>
      </c>
      <c r="B29" s="119">
        <v>61</v>
      </c>
      <c r="C29" s="112" t="s">
        <v>25</v>
      </c>
      <c r="D29" s="127" t="s">
        <v>397</v>
      </c>
      <c r="E29" s="96" t="s">
        <v>20</v>
      </c>
      <c r="F29" s="126">
        <v>42254.916666666664</v>
      </c>
      <c r="G29" s="127" t="s">
        <v>306</v>
      </c>
      <c r="H29" s="10">
        <v>21</v>
      </c>
      <c r="I29" s="10">
        <v>7</v>
      </c>
      <c r="J29" s="127" t="s">
        <v>383</v>
      </c>
      <c r="K29" s="127" t="s">
        <v>398</v>
      </c>
      <c r="L29" s="127" t="s">
        <v>399</v>
      </c>
      <c r="M29" s="98"/>
      <c r="N29" s="128" t="s">
        <v>10</v>
      </c>
      <c r="O29" s="132"/>
    </row>
    <row r="30" spans="1:15" s="2" customFormat="1" x14ac:dyDescent="0.25">
      <c r="A30" s="2">
        <f t="shared" si="0"/>
        <v>141</v>
      </c>
      <c r="B30" s="119">
        <v>62</v>
      </c>
      <c r="C30" s="112" t="s">
        <v>25</v>
      </c>
      <c r="D30" s="127" t="s">
        <v>400</v>
      </c>
      <c r="E30" s="3" t="s">
        <v>20</v>
      </c>
      <c r="F30" s="126">
        <v>42254.90625</v>
      </c>
      <c r="G30" s="127" t="s">
        <v>401</v>
      </c>
      <c r="H30" s="10">
        <v>25</v>
      </c>
      <c r="I30" s="10">
        <v>4</v>
      </c>
      <c r="J30" s="127" t="s">
        <v>383</v>
      </c>
      <c r="K30" s="127" t="s">
        <v>402</v>
      </c>
      <c r="L30" s="127" t="s">
        <v>403</v>
      </c>
      <c r="M30" s="77"/>
      <c r="N30" s="128" t="s">
        <v>404</v>
      </c>
      <c r="O30" s="123"/>
    </row>
    <row r="31" spans="1:15" s="2" customFormat="1" x14ac:dyDescent="0.25">
      <c r="A31" s="2">
        <f t="shared" si="0"/>
        <v>142</v>
      </c>
      <c r="B31" s="119">
        <v>63</v>
      </c>
      <c r="C31" s="127" t="s">
        <v>34</v>
      </c>
      <c r="D31" s="127" t="s">
        <v>405</v>
      </c>
      <c r="E31" s="3" t="s">
        <v>20</v>
      </c>
      <c r="F31" s="127" t="s">
        <v>406</v>
      </c>
      <c r="G31" s="127" t="s">
        <v>401</v>
      </c>
      <c r="H31" s="10">
        <v>15</v>
      </c>
      <c r="I31" s="10">
        <v>4</v>
      </c>
      <c r="J31" s="127" t="s">
        <v>407</v>
      </c>
      <c r="K31" s="127" t="s">
        <v>408</v>
      </c>
      <c r="L31" s="127" t="s">
        <v>409</v>
      </c>
      <c r="M31" s="77"/>
      <c r="N31" s="128" t="s">
        <v>410</v>
      </c>
      <c r="O31" s="123"/>
    </row>
    <row r="32" spans="1:15" s="2" customFormat="1" ht="15.75" thickBot="1" x14ac:dyDescent="0.3">
      <c r="A32" s="2">
        <f t="shared" si="0"/>
        <v>143</v>
      </c>
      <c r="B32" s="119">
        <v>64</v>
      </c>
      <c r="C32" s="127" t="s">
        <v>34</v>
      </c>
      <c r="D32" s="127" t="s">
        <v>411</v>
      </c>
      <c r="E32" s="3" t="s">
        <v>20</v>
      </c>
      <c r="F32" s="130" t="s">
        <v>412</v>
      </c>
      <c r="G32" s="127" t="s">
        <v>251</v>
      </c>
      <c r="H32" s="10">
        <v>14</v>
      </c>
      <c r="I32" s="10">
        <v>3</v>
      </c>
      <c r="J32" s="127" t="s">
        <v>413</v>
      </c>
      <c r="K32" s="127" t="s">
        <v>414</v>
      </c>
      <c r="L32" s="127" t="s">
        <v>415</v>
      </c>
      <c r="M32" s="77"/>
      <c r="N32" s="128" t="s">
        <v>103</v>
      </c>
      <c r="O32" s="123"/>
    </row>
    <row r="33" spans="1:15" s="2" customFormat="1" x14ac:dyDescent="0.25">
      <c r="A33" s="2">
        <f t="shared" si="0"/>
        <v>144</v>
      </c>
      <c r="B33" s="119">
        <v>65</v>
      </c>
      <c r="C33" s="127" t="s">
        <v>30</v>
      </c>
      <c r="D33" s="127" t="s">
        <v>416</v>
      </c>
      <c r="E33" s="3" t="s">
        <v>20</v>
      </c>
      <c r="F33" s="126">
        <v>42254.625</v>
      </c>
      <c r="G33" s="126">
        <v>42277.666666666664</v>
      </c>
      <c r="H33" s="10">
        <v>14</v>
      </c>
      <c r="I33" s="10">
        <v>3</v>
      </c>
      <c r="J33" s="127" t="s">
        <v>417</v>
      </c>
      <c r="K33" s="127" t="s">
        <v>418</v>
      </c>
      <c r="L33" s="127" t="s">
        <v>419</v>
      </c>
      <c r="M33" s="77"/>
      <c r="N33" s="128" t="s">
        <v>54</v>
      </c>
      <c r="O33" s="123"/>
    </row>
    <row r="34" spans="1:15" s="2" customFormat="1" ht="15.75" thickBot="1" x14ac:dyDescent="0.3">
      <c r="A34" s="2">
        <f t="shared" si="0"/>
        <v>145</v>
      </c>
      <c r="B34" s="119">
        <v>66</v>
      </c>
      <c r="C34" s="80" t="s">
        <v>38</v>
      </c>
      <c r="D34" s="127" t="s">
        <v>420</v>
      </c>
      <c r="E34" s="3" t="s">
        <v>20</v>
      </c>
      <c r="F34" s="127" t="s">
        <v>421</v>
      </c>
      <c r="G34" s="127" t="s">
        <v>345</v>
      </c>
      <c r="H34" s="10">
        <v>23</v>
      </c>
      <c r="I34" s="10">
        <v>3</v>
      </c>
      <c r="J34" s="127" t="s">
        <v>422</v>
      </c>
      <c r="K34" s="127" t="s">
        <v>423</v>
      </c>
      <c r="L34" s="127" t="s">
        <v>424</v>
      </c>
      <c r="M34" s="77"/>
      <c r="N34" s="128" t="s">
        <v>425</v>
      </c>
      <c r="O34" s="123"/>
    </row>
    <row r="35" spans="1:15" s="2" customFormat="1" ht="15.75" thickBot="1" x14ac:dyDescent="0.3">
      <c r="A35" s="2">
        <f t="shared" si="0"/>
        <v>146</v>
      </c>
      <c r="B35" s="119">
        <v>67</v>
      </c>
      <c r="C35" s="112" t="s">
        <v>25</v>
      </c>
      <c r="D35" s="127" t="s">
        <v>426</v>
      </c>
      <c r="E35" s="3" t="s">
        <v>20</v>
      </c>
      <c r="F35" s="127" t="s">
        <v>427</v>
      </c>
      <c r="G35" s="127" t="s">
        <v>251</v>
      </c>
      <c r="H35" s="10">
        <v>15</v>
      </c>
      <c r="I35" s="10">
        <v>3</v>
      </c>
      <c r="J35" s="127" t="s">
        <v>280</v>
      </c>
      <c r="K35" s="127" t="s">
        <v>428</v>
      </c>
      <c r="L35" s="127" t="s">
        <v>429</v>
      </c>
      <c r="M35" s="77"/>
      <c r="N35" s="128" t="s">
        <v>430</v>
      </c>
      <c r="O35" s="123"/>
    </row>
    <row r="36" spans="1:15" s="2" customFormat="1" ht="15.75" thickBot="1" x14ac:dyDescent="0.3">
      <c r="A36" s="2">
        <f t="shared" si="0"/>
        <v>147</v>
      </c>
      <c r="B36" s="119">
        <v>68</v>
      </c>
      <c r="C36" s="112" t="s">
        <v>25</v>
      </c>
      <c r="D36" s="127" t="s">
        <v>431</v>
      </c>
      <c r="E36" s="3" t="s">
        <v>20</v>
      </c>
      <c r="F36" s="126">
        <v>42254.430555555555</v>
      </c>
      <c r="G36" s="127" t="s">
        <v>432</v>
      </c>
      <c r="H36" s="10">
        <v>19</v>
      </c>
      <c r="I36" s="10">
        <v>6</v>
      </c>
      <c r="J36" s="127" t="s">
        <v>383</v>
      </c>
      <c r="K36" s="127" t="s">
        <v>433</v>
      </c>
      <c r="L36" s="127" t="s">
        <v>434</v>
      </c>
      <c r="M36" s="77"/>
      <c r="N36" s="128" t="s">
        <v>435</v>
      </c>
      <c r="O36" s="123"/>
    </row>
    <row r="37" spans="1:15" s="2" customFormat="1" ht="15.75" thickBot="1" x14ac:dyDescent="0.3">
      <c r="A37" s="2">
        <f t="shared" si="0"/>
        <v>148</v>
      </c>
      <c r="B37" s="119">
        <v>69</v>
      </c>
      <c r="C37" s="112" t="s">
        <v>25</v>
      </c>
      <c r="D37" s="127" t="s">
        <v>436</v>
      </c>
      <c r="E37" s="3" t="s">
        <v>20</v>
      </c>
      <c r="F37" s="130" t="s">
        <v>437</v>
      </c>
      <c r="G37" s="127" t="s">
        <v>251</v>
      </c>
      <c r="H37" s="10">
        <v>16</v>
      </c>
      <c r="I37" s="10">
        <v>3</v>
      </c>
      <c r="J37" s="127" t="s">
        <v>438</v>
      </c>
      <c r="K37" s="127" t="s">
        <v>439</v>
      </c>
      <c r="L37" s="127" t="s">
        <v>440</v>
      </c>
      <c r="M37" s="77"/>
      <c r="N37" s="128" t="s">
        <v>261</v>
      </c>
      <c r="O37" s="123"/>
    </row>
    <row r="38" spans="1:15" s="2" customFormat="1" ht="15.75" thickBot="1" x14ac:dyDescent="0.3">
      <c r="A38" s="2">
        <f t="shared" si="0"/>
        <v>149</v>
      </c>
      <c r="B38" s="119">
        <v>70</v>
      </c>
      <c r="C38" s="112" t="s">
        <v>25</v>
      </c>
      <c r="D38" s="127" t="s">
        <v>441</v>
      </c>
      <c r="E38" s="3" t="s">
        <v>20</v>
      </c>
      <c r="F38" s="126">
        <v>42251.541666666664</v>
      </c>
      <c r="G38" s="127" t="s">
        <v>332</v>
      </c>
      <c r="H38" s="10">
        <v>20</v>
      </c>
      <c r="I38" s="10">
        <v>3</v>
      </c>
      <c r="J38" s="127" t="s">
        <v>318</v>
      </c>
      <c r="K38" s="127" t="s">
        <v>442</v>
      </c>
      <c r="L38" s="127" t="s">
        <v>443</v>
      </c>
      <c r="M38" s="77"/>
      <c r="N38" s="128" t="s">
        <v>255</v>
      </c>
      <c r="O38" s="123"/>
    </row>
    <row r="39" spans="1:15" s="2" customFormat="1" ht="15.75" thickBot="1" x14ac:dyDescent="0.3">
      <c r="A39" s="2">
        <f t="shared" si="0"/>
        <v>150</v>
      </c>
      <c r="B39" s="119">
        <v>71</v>
      </c>
      <c r="C39" s="112" t="s">
        <v>25</v>
      </c>
      <c r="D39" s="127" t="s">
        <v>444</v>
      </c>
      <c r="E39" s="3" t="s">
        <v>20</v>
      </c>
      <c r="F39" s="126">
        <v>42251.361111111109</v>
      </c>
      <c r="G39" s="127" t="s">
        <v>445</v>
      </c>
      <c r="H39" s="10">
        <v>17</v>
      </c>
      <c r="I39" s="10">
        <v>7</v>
      </c>
      <c r="J39" s="127" t="s">
        <v>383</v>
      </c>
      <c r="K39" s="127" t="s">
        <v>383</v>
      </c>
      <c r="L39" s="127" t="s">
        <v>446</v>
      </c>
      <c r="M39" s="77"/>
      <c r="N39" s="128" t="s">
        <v>447</v>
      </c>
      <c r="O39" s="123"/>
    </row>
    <row r="40" spans="1:15" s="2" customFormat="1" ht="15.75" thickBot="1" x14ac:dyDescent="0.3">
      <c r="A40" s="2">
        <f t="shared" si="0"/>
        <v>151</v>
      </c>
      <c r="B40" s="119">
        <v>72</v>
      </c>
      <c r="C40" s="112" t="s">
        <v>25</v>
      </c>
      <c r="D40" s="127" t="s">
        <v>448</v>
      </c>
      <c r="E40" s="3" t="s">
        <v>20</v>
      </c>
      <c r="F40" s="126">
        <v>42250.947916666664</v>
      </c>
      <c r="G40" s="127" t="s">
        <v>332</v>
      </c>
      <c r="H40" s="10">
        <v>14</v>
      </c>
      <c r="I40" s="10">
        <v>3</v>
      </c>
      <c r="J40" s="127" t="s">
        <v>327</v>
      </c>
      <c r="K40" s="127" t="s">
        <v>449</v>
      </c>
      <c r="L40" s="127" t="s">
        <v>450</v>
      </c>
      <c r="M40" s="77"/>
      <c r="N40" s="128" t="s">
        <v>451</v>
      </c>
      <c r="O40" s="123"/>
    </row>
    <row r="41" spans="1:15" s="2" customFormat="1" ht="15.75" thickBot="1" x14ac:dyDescent="0.3">
      <c r="A41" s="2">
        <f t="shared" si="0"/>
        <v>152</v>
      </c>
      <c r="B41" s="119">
        <v>73</v>
      </c>
      <c r="C41" s="112" t="s">
        <v>25</v>
      </c>
      <c r="D41" s="127" t="s">
        <v>452</v>
      </c>
      <c r="E41" s="3" t="s">
        <v>20</v>
      </c>
      <c r="F41" s="127" t="s">
        <v>453</v>
      </c>
      <c r="G41" s="127" t="s">
        <v>332</v>
      </c>
      <c r="H41" s="10">
        <v>10</v>
      </c>
      <c r="I41" s="10">
        <v>3</v>
      </c>
      <c r="J41" s="127" t="s">
        <v>327</v>
      </c>
      <c r="K41" s="127" t="s">
        <v>454</v>
      </c>
      <c r="L41" s="127" t="s">
        <v>455</v>
      </c>
      <c r="M41" s="77"/>
      <c r="N41" s="128" t="s">
        <v>96</v>
      </c>
      <c r="O41" s="123"/>
    </row>
    <row r="42" spans="1:15" s="2" customFormat="1" ht="15.75" thickBot="1" x14ac:dyDescent="0.3">
      <c r="A42" s="2">
        <f t="shared" si="0"/>
        <v>153</v>
      </c>
      <c r="B42" s="119">
        <v>74</v>
      </c>
      <c r="C42" s="112" t="s">
        <v>25</v>
      </c>
      <c r="D42" s="127" t="s">
        <v>456</v>
      </c>
      <c r="E42" s="3" t="s">
        <v>20</v>
      </c>
      <c r="F42" s="126">
        <v>42251.361111111109</v>
      </c>
      <c r="G42" s="127" t="s">
        <v>457</v>
      </c>
      <c r="H42" s="10">
        <v>16</v>
      </c>
      <c r="I42" s="10">
        <v>5</v>
      </c>
      <c r="J42" s="127" t="s">
        <v>458</v>
      </c>
      <c r="K42" s="127" t="s">
        <v>459</v>
      </c>
      <c r="L42" s="127" t="s">
        <v>460</v>
      </c>
      <c r="M42" s="77"/>
      <c r="N42" s="128" t="s">
        <v>310</v>
      </c>
      <c r="O42" s="123"/>
    </row>
    <row r="43" spans="1:15" s="2" customFormat="1" ht="15.75" thickBot="1" x14ac:dyDescent="0.3">
      <c r="A43" s="2">
        <f t="shared" si="0"/>
        <v>154</v>
      </c>
      <c r="B43" s="119">
        <v>75</v>
      </c>
      <c r="C43" s="112" t="s">
        <v>25</v>
      </c>
      <c r="D43" s="127" t="s">
        <v>461</v>
      </c>
      <c r="E43" s="3" t="s">
        <v>20</v>
      </c>
      <c r="F43" s="126">
        <v>42250.46875</v>
      </c>
      <c r="G43" s="127" t="s">
        <v>462</v>
      </c>
      <c r="H43" s="10">
        <v>16</v>
      </c>
      <c r="I43" s="10">
        <v>3</v>
      </c>
      <c r="J43" s="127" t="s">
        <v>280</v>
      </c>
      <c r="K43" s="127" t="s">
        <v>463</v>
      </c>
      <c r="L43" s="127" t="s">
        <v>464</v>
      </c>
      <c r="M43" s="77"/>
      <c r="N43" s="128" t="s">
        <v>465</v>
      </c>
      <c r="O43" s="123"/>
    </row>
    <row r="44" spans="1:15" s="2" customFormat="1" ht="15.75" thickBot="1" x14ac:dyDescent="0.3">
      <c r="A44" s="2">
        <f t="shared" si="0"/>
        <v>155</v>
      </c>
      <c r="B44" s="119">
        <v>76</v>
      </c>
      <c r="C44" s="112" t="s">
        <v>25</v>
      </c>
      <c r="D44" s="127" t="s">
        <v>466</v>
      </c>
      <c r="E44" s="3" t="s">
        <v>20</v>
      </c>
      <c r="F44" s="126">
        <v>42250.458333333336</v>
      </c>
      <c r="G44" s="127" t="s">
        <v>339</v>
      </c>
      <c r="H44" s="10">
        <v>14</v>
      </c>
      <c r="I44" s="10">
        <v>3</v>
      </c>
      <c r="J44" s="127" t="s">
        <v>467</v>
      </c>
      <c r="K44" s="127" t="s">
        <v>468</v>
      </c>
      <c r="L44" s="127" t="s">
        <v>469</v>
      </c>
      <c r="M44" s="77"/>
      <c r="N44" s="128" t="s">
        <v>470</v>
      </c>
      <c r="O44" s="123"/>
    </row>
    <row r="45" spans="1:15" s="2" customFormat="1" ht="15.75" thickBot="1" x14ac:dyDescent="0.3">
      <c r="A45" s="2">
        <f t="shared" si="0"/>
        <v>156</v>
      </c>
      <c r="B45" s="119">
        <v>77</v>
      </c>
      <c r="C45" s="112" t="s">
        <v>25</v>
      </c>
      <c r="D45" s="127" t="s">
        <v>471</v>
      </c>
      <c r="E45" s="3" t="s">
        <v>20</v>
      </c>
      <c r="F45" s="126">
        <v>42250.458333333336</v>
      </c>
      <c r="G45" s="127" t="s">
        <v>332</v>
      </c>
      <c r="H45" s="10">
        <v>15</v>
      </c>
      <c r="I45" s="10">
        <v>3</v>
      </c>
      <c r="J45" s="127" t="s">
        <v>467</v>
      </c>
      <c r="K45" s="127" t="s">
        <v>472</v>
      </c>
      <c r="L45" s="127" t="s">
        <v>473</v>
      </c>
      <c r="M45" s="77"/>
      <c r="N45" s="128" t="s">
        <v>48</v>
      </c>
      <c r="O45" s="123"/>
    </row>
    <row r="46" spans="1:15" s="2" customFormat="1" ht="15.75" thickBot="1" x14ac:dyDescent="0.3">
      <c r="B46" s="133">
        <v>78</v>
      </c>
      <c r="C46" s="112" t="s">
        <v>25</v>
      </c>
      <c r="D46" s="127" t="s">
        <v>474</v>
      </c>
      <c r="E46" s="7" t="s">
        <v>20</v>
      </c>
      <c r="F46" s="126">
        <v>42250.604166666664</v>
      </c>
      <c r="G46" s="127" t="s">
        <v>401</v>
      </c>
      <c r="H46" s="7">
        <v>11</v>
      </c>
      <c r="I46" s="7">
        <v>3</v>
      </c>
      <c r="J46" s="127" t="s">
        <v>475</v>
      </c>
      <c r="K46" s="127" t="s">
        <v>476</v>
      </c>
      <c r="L46" s="127" t="s">
        <v>477</v>
      </c>
      <c r="M46" s="103"/>
      <c r="N46" s="128" t="s">
        <v>310</v>
      </c>
      <c r="O46" s="134"/>
    </row>
    <row r="47" spans="1:15" s="1" customFormat="1" ht="33.75" customHeight="1" thickBot="1" x14ac:dyDescent="0.3">
      <c r="B47" s="135"/>
      <c r="C47" s="136"/>
      <c r="D47" s="137" t="s">
        <v>9</v>
      </c>
      <c r="E47" s="137"/>
      <c r="F47" s="137"/>
      <c r="G47" s="137"/>
      <c r="H47" s="137"/>
      <c r="I47" s="137"/>
      <c r="J47" s="138">
        <f>SUM(J7:J45)</f>
        <v>0</v>
      </c>
      <c r="K47" s="138">
        <f>SUM(K7:K45)</f>
        <v>0</v>
      </c>
      <c r="L47" s="138">
        <f>SUM(L7:L45)</f>
        <v>0</v>
      </c>
      <c r="M47" s="138">
        <f>SUM(M7:M45)</f>
        <v>0</v>
      </c>
      <c r="N47" s="136"/>
      <c r="O47" s="139"/>
    </row>
    <row r="48" spans="1:15" ht="15.75" thickTop="1" x14ac:dyDescent="0.25"/>
  </sheetData>
  <mergeCells count="14">
    <mergeCell ref="L5:L6"/>
    <mergeCell ref="M5:M6"/>
    <mergeCell ref="N5:N6"/>
    <mergeCell ref="O5:O6"/>
    <mergeCell ref="B1:O1"/>
    <mergeCell ref="B2:O2"/>
    <mergeCell ref="B3:O3"/>
    <mergeCell ref="B5:B6"/>
    <mergeCell ref="C5:C6"/>
    <mergeCell ref="D5:D6"/>
    <mergeCell ref="E5:E6"/>
    <mergeCell ref="F5:I5"/>
    <mergeCell ref="J5:J6"/>
    <mergeCell ref="K5:K6"/>
  </mergeCells>
  <pageMargins left="0.39370078740157483" right="1.3779527559055118" top="0.39370078740157483" bottom="0.39370078740157483" header="0.31496062992125984" footer="0.31496062992125984"/>
  <pageSetup paperSize="5" scale="75" orientation="landscape" horizontalDpi="4294967294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opLeftCell="A35" zoomScale="87" zoomScaleNormal="87" workbookViewId="0">
      <selection activeCell="H39" sqref="H39:N39"/>
    </sheetView>
  </sheetViews>
  <sheetFormatPr defaultRowHeight="15" x14ac:dyDescent="0.25"/>
  <cols>
    <col min="2" max="2" width="5.42578125" customWidth="1"/>
    <col min="3" max="3" width="45" customWidth="1"/>
    <col min="4" max="4" width="44.42578125" customWidth="1"/>
    <col min="5" max="5" width="5.7109375" customWidth="1"/>
    <col min="6" max="7" width="17.7109375" customWidth="1"/>
    <col min="8" max="8" width="7.85546875" customWidth="1"/>
    <col min="9" max="9" width="9" customWidth="1"/>
    <col min="10" max="10" width="17.28515625" bestFit="1" customWidth="1"/>
    <col min="11" max="12" width="16.7109375" bestFit="1" customWidth="1"/>
    <col min="13" max="13" width="15.7109375" customWidth="1"/>
    <col min="14" max="14" width="31.85546875" customWidth="1"/>
    <col min="15" max="15" width="14.28515625" customWidth="1"/>
  </cols>
  <sheetData>
    <row r="1" spans="1:16" ht="18.75" x14ac:dyDescent="0.3">
      <c r="B1" s="305" t="s">
        <v>7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</row>
    <row r="2" spans="1:16" ht="18.75" x14ac:dyDescent="0.3">
      <c r="B2" s="305" t="s">
        <v>8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</row>
    <row r="3" spans="1:16" ht="18.75" x14ac:dyDescent="0.3">
      <c r="B3" s="305" t="s">
        <v>12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</row>
    <row r="4" spans="1:16" ht="15.75" thickBot="1" x14ac:dyDescent="0.3"/>
    <row r="5" spans="1:16" ht="38.25" customHeight="1" thickTop="1" x14ac:dyDescent="0.3">
      <c r="B5" s="296" t="s">
        <v>0</v>
      </c>
      <c r="C5" s="291" t="s">
        <v>13</v>
      </c>
      <c r="D5" s="291" t="s">
        <v>1</v>
      </c>
      <c r="E5" s="298" t="s">
        <v>11</v>
      </c>
      <c r="F5" s="300" t="s">
        <v>14</v>
      </c>
      <c r="G5" s="301"/>
      <c r="H5" s="301"/>
      <c r="I5" s="302"/>
      <c r="J5" s="291" t="s">
        <v>5</v>
      </c>
      <c r="K5" s="291" t="s">
        <v>2</v>
      </c>
      <c r="L5" s="291" t="s">
        <v>17</v>
      </c>
      <c r="M5" s="291" t="s">
        <v>3</v>
      </c>
      <c r="N5" s="291" t="s">
        <v>18</v>
      </c>
      <c r="O5" s="303" t="s">
        <v>4</v>
      </c>
      <c r="P5" s="140" t="s">
        <v>478</v>
      </c>
    </row>
    <row r="6" spans="1:16" ht="38.25" customHeight="1" thickBot="1" x14ac:dyDescent="0.3">
      <c r="B6" s="297"/>
      <c r="C6" s="292"/>
      <c r="D6" s="292"/>
      <c r="E6" s="299"/>
      <c r="F6" s="65" t="s">
        <v>15</v>
      </c>
      <c r="G6" s="65" t="s">
        <v>16</v>
      </c>
      <c r="H6" s="65" t="s">
        <v>22</v>
      </c>
      <c r="I6" s="65" t="s">
        <v>23</v>
      </c>
      <c r="J6" s="292"/>
      <c r="K6" s="292"/>
      <c r="L6" s="292"/>
      <c r="M6" s="292"/>
      <c r="N6" s="292"/>
      <c r="O6" s="304"/>
    </row>
    <row r="7" spans="1:16" s="2" customFormat="1" ht="30" x14ac:dyDescent="0.25">
      <c r="A7" s="2">
        <v>79</v>
      </c>
      <c r="B7" s="66">
        <v>1</v>
      </c>
      <c r="C7" s="141" t="s">
        <v>25</v>
      </c>
      <c r="D7" s="68" t="s">
        <v>479</v>
      </c>
      <c r="E7" s="69" t="s">
        <v>20</v>
      </c>
      <c r="F7" s="70">
        <v>42250</v>
      </c>
      <c r="G7" s="70">
        <v>42306.416666666664</v>
      </c>
      <c r="H7" s="71">
        <v>21</v>
      </c>
      <c r="I7" s="71">
        <v>3</v>
      </c>
      <c r="J7" s="72">
        <v>270000000</v>
      </c>
      <c r="K7" s="72">
        <v>482785000</v>
      </c>
      <c r="L7" s="72">
        <v>476677000</v>
      </c>
      <c r="M7" s="72">
        <f>K7-L7</f>
        <v>6108000</v>
      </c>
      <c r="N7" s="74" t="s">
        <v>480</v>
      </c>
      <c r="O7" s="118"/>
    </row>
    <row r="8" spans="1:16" s="2" customFormat="1" x14ac:dyDescent="0.25">
      <c r="A8" s="2">
        <f>A7+1</f>
        <v>80</v>
      </c>
      <c r="B8" s="119">
        <f>B7+1</f>
        <v>2</v>
      </c>
      <c r="C8" s="80" t="s">
        <v>25</v>
      </c>
      <c r="D8" s="116" t="s">
        <v>481</v>
      </c>
      <c r="E8" s="12" t="s">
        <v>20</v>
      </c>
      <c r="F8" s="11">
        <v>42249.541666666664</v>
      </c>
      <c r="G8" s="11">
        <v>42302.666666666664</v>
      </c>
      <c r="H8" s="10">
        <v>20</v>
      </c>
      <c r="I8" s="10">
        <v>4</v>
      </c>
      <c r="J8" s="77">
        <v>330000000</v>
      </c>
      <c r="K8" s="77">
        <v>319824000</v>
      </c>
      <c r="L8" s="77">
        <v>317406000</v>
      </c>
      <c r="M8" s="77">
        <f>K8-L8</f>
        <v>2418000</v>
      </c>
      <c r="N8" s="4" t="s">
        <v>430</v>
      </c>
      <c r="O8" s="123"/>
    </row>
    <row r="9" spans="1:16" s="2" customFormat="1" x14ac:dyDescent="0.25">
      <c r="A9" s="2">
        <f t="shared" ref="A9:B24" si="0">A8+1</f>
        <v>81</v>
      </c>
      <c r="B9" s="119">
        <f t="shared" si="0"/>
        <v>3</v>
      </c>
      <c r="C9" s="80" t="s">
        <v>25</v>
      </c>
      <c r="D9" s="116" t="s">
        <v>482</v>
      </c>
      <c r="E9" s="12" t="s">
        <v>20</v>
      </c>
      <c r="F9" s="11">
        <v>42249.625</v>
      </c>
      <c r="G9" s="11">
        <v>42272.666666666664</v>
      </c>
      <c r="H9" s="10">
        <v>21</v>
      </c>
      <c r="I9" s="10">
        <v>4</v>
      </c>
      <c r="J9" s="77">
        <v>330000000</v>
      </c>
      <c r="K9" s="77">
        <v>316878000</v>
      </c>
      <c r="L9" s="77">
        <v>313437000</v>
      </c>
      <c r="M9" s="77">
        <f>K9-L9</f>
        <v>3441000</v>
      </c>
      <c r="N9" s="4" t="s">
        <v>483</v>
      </c>
      <c r="O9" s="123"/>
    </row>
    <row r="10" spans="1:16" s="2" customFormat="1" x14ac:dyDescent="0.25">
      <c r="A10" s="2">
        <f t="shared" si="0"/>
        <v>82</v>
      </c>
      <c r="B10" s="119">
        <f t="shared" si="0"/>
        <v>4</v>
      </c>
      <c r="C10" s="80" t="s">
        <v>25</v>
      </c>
      <c r="D10" s="116" t="s">
        <v>484</v>
      </c>
      <c r="E10" s="3" t="s">
        <v>20</v>
      </c>
      <c r="F10" s="11">
        <v>42249.625</v>
      </c>
      <c r="G10" s="11">
        <v>42277.666666666664</v>
      </c>
      <c r="H10" s="10">
        <v>21</v>
      </c>
      <c r="I10" s="10">
        <v>3</v>
      </c>
      <c r="J10" s="77">
        <v>440000000</v>
      </c>
      <c r="K10" s="77">
        <v>420016000</v>
      </c>
      <c r="L10" s="77">
        <v>412379000</v>
      </c>
      <c r="M10" s="77">
        <f t="shared" ref="M10:M45" si="1">K10-L10</f>
        <v>7637000</v>
      </c>
      <c r="N10" s="4" t="s">
        <v>470</v>
      </c>
      <c r="O10" s="123"/>
    </row>
    <row r="11" spans="1:16" s="2" customFormat="1" x14ac:dyDescent="0.25">
      <c r="A11" s="2">
        <f t="shared" si="0"/>
        <v>83</v>
      </c>
      <c r="B11" s="119">
        <f t="shared" si="0"/>
        <v>5</v>
      </c>
      <c r="C11" s="80" t="s">
        <v>30</v>
      </c>
      <c r="D11" s="3" t="s">
        <v>485</v>
      </c>
      <c r="E11" s="3" t="s">
        <v>20</v>
      </c>
      <c r="F11" s="11">
        <v>42223.625</v>
      </c>
      <c r="G11" s="11">
        <v>42254.666666666664</v>
      </c>
      <c r="H11" s="10">
        <v>17</v>
      </c>
      <c r="I11" s="10">
        <v>3</v>
      </c>
      <c r="J11" s="77" t="s">
        <v>486</v>
      </c>
      <c r="K11" s="77">
        <v>487845000</v>
      </c>
      <c r="L11" s="77">
        <v>475755000</v>
      </c>
      <c r="M11" s="77">
        <f t="shared" si="1"/>
        <v>12090000</v>
      </c>
      <c r="N11" s="4" t="s">
        <v>136</v>
      </c>
      <c r="O11" s="123"/>
    </row>
    <row r="12" spans="1:16" s="2" customFormat="1" ht="60" x14ac:dyDescent="0.25">
      <c r="A12" s="142">
        <f t="shared" si="0"/>
        <v>84</v>
      </c>
      <c r="B12" s="143">
        <f t="shared" si="0"/>
        <v>6</v>
      </c>
      <c r="C12" s="144" t="s">
        <v>114</v>
      </c>
      <c r="D12" s="3" t="s">
        <v>487</v>
      </c>
      <c r="E12" s="145" t="s">
        <v>20</v>
      </c>
      <c r="F12" s="146">
        <v>42223.625</v>
      </c>
      <c r="G12" s="146">
        <v>42254.666666666664</v>
      </c>
      <c r="H12" s="147">
        <v>30</v>
      </c>
      <c r="I12" s="147">
        <v>19</v>
      </c>
      <c r="J12" s="148">
        <v>2773400000</v>
      </c>
      <c r="K12" s="148">
        <v>2673240000</v>
      </c>
      <c r="L12" s="148">
        <v>2652485000</v>
      </c>
      <c r="M12" s="148">
        <f t="shared" si="1"/>
        <v>20755000</v>
      </c>
      <c r="N12" s="149" t="s">
        <v>488</v>
      </c>
      <c r="O12" s="123"/>
    </row>
    <row r="13" spans="1:16" s="2" customFormat="1" x14ac:dyDescent="0.25">
      <c r="A13" s="2">
        <f t="shared" si="0"/>
        <v>85</v>
      </c>
      <c r="B13" s="119">
        <f t="shared" si="0"/>
        <v>7</v>
      </c>
      <c r="C13" s="80" t="s">
        <v>30</v>
      </c>
      <c r="D13" s="3" t="s">
        <v>489</v>
      </c>
      <c r="E13" s="3" t="s">
        <v>20</v>
      </c>
      <c r="F13" s="11">
        <v>42248.625</v>
      </c>
      <c r="G13" s="11">
        <v>42307.666666666664</v>
      </c>
      <c r="H13" s="147">
        <v>22</v>
      </c>
      <c r="I13" s="147">
        <v>4</v>
      </c>
      <c r="J13" s="148">
        <v>1500000000</v>
      </c>
      <c r="K13" s="148">
        <v>1465963000</v>
      </c>
      <c r="L13" s="148">
        <v>1407916000</v>
      </c>
      <c r="M13" s="148">
        <f t="shared" si="1"/>
        <v>58047000</v>
      </c>
      <c r="N13" s="149" t="s">
        <v>490</v>
      </c>
      <c r="O13" s="123"/>
    </row>
    <row r="14" spans="1:16" s="2" customFormat="1" ht="30" x14ac:dyDescent="0.25">
      <c r="A14" s="2">
        <f t="shared" si="0"/>
        <v>86</v>
      </c>
      <c r="B14" s="119">
        <f t="shared" si="0"/>
        <v>8</v>
      </c>
      <c r="C14" s="80" t="s">
        <v>30</v>
      </c>
      <c r="D14" s="3" t="s">
        <v>491</v>
      </c>
      <c r="E14" s="3" t="s">
        <v>20</v>
      </c>
      <c r="F14" s="11">
        <v>42247.625</v>
      </c>
      <c r="G14" s="11">
        <v>42268.666666666664</v>
      </c>
      <c r="H14" s="147">
        <v>19</v>
      </c>
      <c r="I14" s="147">
        <v>3</v>
      </c>
      <c r="J14" s="148">
        <v>3740000000</v>
      </c>
      <c r="K14" s="148">
        <v>3645732000</v>
      </c>
      <c r="L14" s="148">
        <v>3581156000</v>
      </c>
      <c r="M14" s="148">
        <f t="shared" si="1"/>
        <v>64576000</v>
      </c>
      <c r="N14" s="148" t="s">
        <v>492</v>
      </c>
      <c r="O14" s="123"/>
    </row>
    <row r="15" spans="1:16" s="2" customFormat="1" ht="30" x14ac:dyDescent="0.25">
      <c r="A15" s="2">
        <f t="shared" si="0"/>
        <v>87</v>
      </c>
      <c r="B15" s="119">
        <f t="shared" si="0"/>
        <v>9</v>
      </c>
      <c r="C15" s="13" t="s">
        <v>65</v>
      </c>
      <c r="D15" s="3" t="s">
        <v>493</v>
      </c>
      <c r="E15" s="3" t="s">
        <v>20</v>
      </c>
      <c r="F15" s="11">
        <v>42244.625</v>
      </c>
      <c r="G15" s="11">
        <v>42276.666666666664</v>
      </c>
      <c r="H15" s="10">
        <v>22</v>
      </c>
      <c r="I15" s="10">
        <v>3</v>
      </c>
      <c r="J15" s="148">
        <v>990000000</v>
      </c>
      <c r="K15" s="148">
        <v>964332000</v>
      </c>
      <c r="L15" s="148">
        <v>818385000</v>
      </c>
      <c r="M15" s="148">
        <f t="shared" si="1"/>
        <v>145947000</v>
      </c>
      <c r="N15" s="148" t="s">
        <v>494</v>
      </c>
      <c r="O15" s="123"/>
    </row>
    <row r="16" spans="1:16" s="2" customFormat="1" ht="34.5" customHeight="1" x14ac:dyDescent="0.25">
      <c r="A16" s="2">
        <f t="shared" si="0"/>
        <v>88</v>
      </c>
      <c r="B16" s="119">
        <f t="shared" si="0"/>
        <v>10</v>
      </c>
      <c r="C16" s="13" t="s">
        <v>65</v>
      </c>
      <c r="D16" s="3" t="s">
        <v>495</v>
      </c>
      <c r="E16" s="3" t="s">
        <v>20</v>
      </c>
      <c r="F16" s="11">
        <v>42243.625</v>
      </c>
      <c r="G16" s="11">
        <v>42275.666666666664</v>
      </c>
      <c r="H16" s="10">
        <v>36</v>
      </c>
      <c r="I16" s="10">
        <v>1</v>
      </c>
      <c r="J16" s="148">
        <v>384800000</v>
      </c>
      <c r="K16" s="148">
        <v>337912300</v>
      </c>
      <c r="L16" s="148">
        <v>336008000</v>
      </c>
      <c r="M16" s="148">
        <f t="shared" si="1"/>
        <v>1904300</v>
      </c>
      <c r="N16" s="148" t="s">
        <v>496</v>
      </c>
      <c r="O16" s="123"/>
    </row>
    <row r="17" spans="1:15" s="2" customFormat="1" ht="30" x14ac:dyDescent="0.25">
      <c r="A17" s="2">
        <f t="shared" si="0"/>
        <v>89</v>
      </c>
      <c r="B17" s="119">
        <f t="shared" si="0"/>
        <v>11</v>
      </c>
      <c r="C17" s="13" t="s">
        <v>497</v>
      </c>
      <c r="D17" s="3" t="s">
        <v>498</v>
      </c>
      <c r="E17" s="3" t="s">
        <v>31</v>
      </c>
      <c r="F17" s="11">
        <v>42243.625</v>
      </c>
      <c r="G17" s="11">
        <v>42279.666666666664</v>
      </c>
      <c r="H17" s="10">
        <v>11</v>
      </c>
      <c r="I17" s="10">
        <v>1</v>
      </c>
      <c r="J17" s="148">
        <v>94330550</v>
      </c>
      <c r="K17" s="148">
        <v>94297500</v>
      </c>
      <c r="L17" s="148">
        <v>93995000</v>
      </c>
      <c r="M17" s="148">
        <f t="shared" si="1"/>
        <v>302500</v>
      </c>
      <c r="N17" s="148" t="s">
        <v>499</v>
      </c>
      <c r="O17" s="123"/>
    </row>
    <row r="18" spans="1:15" s="2" customFormat="1" ht="30" x14ac:dyDescent="0.25">
      <c r="A18" s="2">
        <f t="shared" si="0"/>
        <v>90</v>
      </c>
      <c r="B18" s="119">
        <f t="shared" si="0"/>
        <v>12</v>
      </c>
      <c r="C18" s="13" t="s">
        <v>30</v>
      </c>
      <c r="D18" s="3" t="s">
        <v>500</v>
      </c>
      <c r="E18" s="3" t="s">
        <v>31</v>
      </c>
      <c r="F18" s="11">
        <v>42241.625</v>
      </c>
      <c r="G18" s="11">
        <v>42277.666666666664</v>
      </c>
      <c r="H18" s="10">
        <v>15</v>
      </c>
      <c r="I18" s="10">
        <v>5</v>
      </c>
      <c r="J18" s="148">
        <v>125000000</v>
      </c>
      <c r="K18" s="148">
        <v>122538000</v>
      </c>
      <c r="L18" s="148">
        <v>106038000</v>
      </c>
      <c r="M18" s="148">
        <f t="shared" si="1"/>
        <v>16500000</v>
      </c>
      <c r="N18" s="148" t="s">
        <v>501</v>
      </c>
      <c r="O18" s="123"/>
    </row>
    <row r="19" spans="1:15" s="2" customFormat="1" ht="30" x14ac:dyDescent="0.25">
      <c r="A19" s="2">
        <f t="shared" si="0"/>
        <v>91</v>
      </c>
      <c r="B19" s="119">
        <f t="shared" si="0"/>
        <v>13</v>
      </c>
      <c r="C19" s="13" t="s">
        <v>25</v>
      </c>
      <c r="D19" s="3" t="s">
        <v>502</v>
      </c>
      <c r="E19" s="3" t="s">
        <v>31</v>
      </c>
      <c r="F19" s="11">
        <v>42241.625</v>
      </c>
      <c r="G19" s="11">
        <v>42272.666666666664</v>
      </c>
      <c r="H19" s="10">
        <v>22</v>
      </c>
      <c r="I19" s="10">
        <v>4</v>
      </c>
      <c r="J19" s="148">
        <v>1000000000</v>
      </c>
      <c r="K19" s="148">
        <v>963448000</v>
      </c>
      <c r="L19" s="148">
        <v>958150000</v>
      </c>
      <c r="M19" s="148">
        <f t="shared" si="1"/>
        <v>5298000</v>
      </c>
      <c r="N19" s="148" t="s">
        <v>503</v>
      </c>
      <c r="O19" s="123"/>
    </row>
    <row r="20" spans="1:15" s="2" customFormat="1" x14ac:dyDescent="0.25">
      <c r="A20" s="2">
        <f t="shared" si="0"/>
        <v>92</v>
      </c>
      <c r="B20" s="119">
        <f t="shared" si="0"/>
        <v>14</v>
      </c>
      <c r="C20" s="13" t="s">
        <v>504</v>
      </c>
      <c r="D20" s="3" t="s">
        <v>505</v>
      </c>
      <c r="E20" s="3" t="s">
        <v>31</v>
      </c>
      <c r="F20" s="11">
        <v>42241.625</v>
      </c>
      <c r="G20" s="11">
        <v>42272.666666666664</v>
      </c>
      <c r="H20" s="10">
        <v>18</v>
      </c>
      <c r="I20" s="10">
        <v>4</v>
      </c>
      <c r="J20" s="148">
        <v>475000000</v>
      </c>
      <c r="K20" s="148">
        <v>475000000</v>
      </c>
      <c r="L20" s="148">
        <v>386122000</v>
      </c>
      <c r="M20" s="148">
        <f t="shared" si="1"/>
        <v>88878000</v>
      </c>
      <c r="N20" s="148" t="s">
        <v>506</v>
      </c>
      <c r="O20" s="123"/>
    </row>
    <row r="21" spans="1:15" s="2" customFormat="1" x14ac:dyDescent="0.25">
      <c r="A21" s="2">
        <f t="shared" si="0"/>
        <v>93</v>
      </c>
      <c r="B21" s="119">
        <f t="shared" si="0"/>
        <v>15</v>
      </c>
      <c r="C21" s="13" t="s">
        <v>30</v>
      </c>
      <c r="D21" s="3" t="s">
        <v>507</v>
      </c>
      <c r="E21" s="3" t="s">
        <v>31</v>
      </c>
      <c r="F21" s="11">
        <v>42250.625</v>
      </c>
      <c r="G21" s="11">
        <v>42276.666666666664</v>
      </c>
      <c r="H21" s="10">
        <v>23</v>
      </c>
      <c r="I21" s="10">
        <v>3</v>
      </c>
      <c r="J21" s="148">
        <v>970000000</v>
      </c>
      <c r="K21" s="148">
        <v>955956000</v>
      </c>
      <c r="L21" s="148">
        <v>951500000</v>
      </c>
      <c r="M21" s="148">
        <f t="shared" si="1"/>
        <v>4456000</v>
      </c>
      <c r="N21" s="148" t="s">
        <v>508</v>
      </c>
      <c r="O21" s="123"/>
    </row>
    <row r="22" spans="1:15" s="2" customFormat="1" x14ac:dyDescent="0.25">
      <c r="A22" s="2">
        <f t="shared" si="0"/>
        <v>94</v>
      </c>
      <c r="B22" s="119">
        <f t="shared" si="0"/>
        <v>16</v>
      </c>
      <c r="C22" s="13" t="s">
        <v>30</v>
      </c>
      <c r="D22" s="3" t="s">
        <v>509</v>
      </c>
      <c r="E22" s="3" t="s">
        <v>31</v>
      </c>
      <c r="F22" s="11">
        <v>42241.625</v>
      </c>
      <c r="G22" s="11">
        <v>42257.666666666664</v>
      </c>
      <c r="H22" s="10">
        <v>17</v>
      </c>
      <c r="I22" s="10">
        <v>3</v>
      </c>
      <c r="J22" s="148">
        <v>1000000000</v>
      </c>
      <c r="K22" s="148">
        <v>971767000</v>
      </c>
      <c r="L22" s="148">
        <v>966620000</v>
      </c>
      <c r="M22" s="148">
        <f t="shared" si="1"/>
        <v>5147000</v>
      </c>
      <c r="N22" s="148" t="s">
        <v>510</v>
      </c>
      <c r="O22" s="123"/>
    </row>
    <row r="23" spans="1:15" s="2" customFormat="1" ht="30" x14ac:dyDescent="0.25">
      <c r="A23" s="2">
        <f t="shared" si="0"/>
        <v>95</v>
      </c>
      <c r="B23" s="119">
        <f t="shared" si="0"/>
        <v>17</v>
      </c>
      <c r="C23" s="13" t="s">
        <v>25</v>
      </c>
      <c r="D23" s="3" t="s">
        <v>511</v>
      </c>
      <c r="E23" s="3"/>
      <c r="F23" s="11">
        <v>42241.625</v>
      </c>
      <c r="G23" s="11">
        <v>42271.666666666664</v>
      </c>
      <c r="H23" s="10">
        <v>17</v>
      </c>
      <c r="I23" s="10">
        <v>3</v>
      </c>
      <c r="J23" s="148">
        <v>700000000</v>
      </c>
      <c r="K23" s="148">
        <v>679043000</v>
      </c>
      <c r="L23" s="148">
        <v>672757000</v>
      </c>
      <c r="M23" s="148">
        <f t="shared" si="1"/>
        <v>6286000</v>
      </c>
      <c r="N23" s="148" t="s">
        <v>44</v>
      </c>
      <c r="O23" s="123"/>
    </row>
    <row r="24" spans="1:15" s="2" customFormat="1" ht="30" x14ac:dyDescent="0.25">
      <c r="A24" s="2">
        <f t="shared" si="0"/>
        <v>96</v>
      </c>
      <c r="B24" s="119">
        <f t="shared" si="0"/>
        <v>18</v>
      </c>
      <c r="C24" s="13" t="s">
        <v>497</v>
      </c>
      <c r="D24" s="3" t="s">
        <v>512</v>
      </c>
      <c r="E24" s="3" t="s">
        <v>31</v>
      </c>
      <c r="F24" s="11">
        <v>42236.625</v>
      </c>
      <c r="G24" s="11">
        <v>42273.666666666664</v>
      </c>
      <c r="H24" s="10">
        <v>16</v>
      </c>
      <c r="I24" s="10">
        <v>2</v>
      </c>
      <c r="J24" s="148" t="s">
        <v>513</v>
      </c>
      <c r="K24" s="148">
        <v>96101500</v>
      </c>
      <c r="L24" s="148">
        <v>77770000</v>
      </c>
      <c r="M24" s="148">
        <f t="shared" si="1"/>
        <v>18331500</v>
      </c>
      <c r="N24" s="148" t="s">
        <v>98</v>
      </c>
      <c r="O24" s="123"/>
    </row>
    <row r="25" spans="1:15" s="2" customFormat="1" x14ac:dyDescent="0.25">
      <c r="A25" s="2">
        <f t="shared" ref="A25:B40" si="2">A24+1</f>
        <v>97</v>
      </c>
      <c r="B25" s="119">
        <f t="shared" si="2"/>
        <v>19</v>
      </c>
      <c r="C25" s="13" t="s">
        <v>25</v>
      </c>
      <c r="D25" s="3" t="s">
        <v>514</v>
      </c>
      <c r="E25" s="3" t="s">
        <v>20</v>
      </c>
      <c r="F25" s="11">
        <v>42236.625</v>
      </c>
      <c r="G25" s="11">
        <v>42268.666666666664</v>
      </c>
      <c r="H25" s="10">
        <v>24</v>
      </c>
      <c r="I25" s="10">
        <v>3</v>
      </c>
      <c r="J25" s="148">
        <v>246000000</v>
      </c>
      <c r="K25" s="148">
        <v>245531000</v>
      </c>
      <c r="L25" s="148">
        <v>240767000</v>
      </c>
      <c r="M25" s="148">
        <f t="shared" si="1"/>
        <v>4764000</v>
      </c>
      <c r="N25" s="148" t="s">
        <v>470</v>
      </c>
      <c r="O25" s="123"/>
    </row>
    <row r="26" spans="1:15" s="2" customFormat="1" x14ac:dyDescent="0.25">
      <c r="A26" s="2">
        <f t="shared" si="2"/>
        <v>98</v>
      </c>
      <c r="B26" s="119">
        <f t="shared" si="2"/>
        <v>20</v>
      </c>
      <c r="C26" s="13" t="s">
        <v>30</v>
      </c>
      <c r="D26" s="3" t="s">
        <v>515</v>
      </c>
      <c r="E26" s="3" t="s">
        <v>20</v>
      </c>
      <c r="F26" s="11">
        <v>42236.625</v>
      </c>
      <c r="G26" s="11">
        <v>42265.666666666664</v>
      </c>
      <c r="H26" s="10">
        <v>22</v>
      </c>
      <c r="I26" s="10">
        <v>5</v>
      </c>
      <c r="J26" s="148">
        <v>1000000000</v>
      </c>
      <c r="K26" s="148">
        <v>973197000</v>
      </c>
      <c r="L26" s="148">
        <v>969216000</v>
      </c>
      <c r="M26" s="148">
        <f t="shared" si="1"/>
        <v>3981000</v>
      </c>
      <c r="N26" s="148" t="s">
        <v>410</v>
      </c>
      <c r="O26" s="123"/>
    </row>
    <row r="27" spans="1:15" s="2" customFormat="1" x14ac:dyDescent="0.25">
      <c r="A27" s="2">
        <f t="shared" si="2"/>
        <v>99</v>
      </c>
      <c r="B27" s="119">
        <f t="shared" si="2"/>
        <v>21</v>
      </c>
      <c r="C27" s="13" t="s">
        <v>30</v>
      </c>
      <c r="D27" s="3" t="s">
        <v>516</v>
      </c>
      <c r="E27" s="3" t="s">
        <v>20</v>
      </c>
      <c r="F27" s="11">
        <v>42235.625</v>
      </c>
      <c r="G27" s="11">
        <v>42263.666666666664</v>
      </c>
      <c r="H27" s="10">
        <v>19</v>
      </c>
      <c r="I27" s="10">
        <v>1</v>
      </c>
      <c r="J27" s="148">
        <v>380000000</v>
      </c>
      <c r="K27" s="148">
        <v>374899000</v>
      </c>
      <c r="L27" s="148">
        <v>363282000</v>
      </c>
      <c r="M27" s="148">
        <f t="shared" si="1"/>
        <v>11617000</v>
      </c>
      <c r="N27" s="148" t="s">
        <v>517</v>
      </c>
      <c r="O27" s="123"/>
    </row>
    <row r="28" spans="1:15" s="2" customFormat="1" x14ac:dyDescent="0.25">
      <c r="A28" s="2">
        <f t="shared" si="2"/>
        <v>100</v>
      </c>
      <c r="B28" s="119">
        <f t="shared" si="2"/>
        <v>22</v>
      </c>
      <c r="C28" s="13" t="s">
        <v>25</v>
      </c>
      <c r="D28" s="3" t="s">
        <v>518</v>
      </c>
      <c r="E28" s="3" t="s">
        <v>20</v>
      </c>
      <c r="F28" s="11">
        <v>42223.625</v>
      </c>
      <c r="G28" s="11">
        <v>42254.666666666664</v>
      </c>
      <c r="H28" s="10">
        <v>18</v>
      </c>
      <c r="I28" s="10">
        <v>3</v>
      </c>
      <c r="J28" s="148">
        <v>380000000</v>
      </c>
      <c r="K28" s="148">
        <v>375002000</v>
      </c>
      <c r="L28" s="148">
        <v>337522000</v>
      </c>
      <c r="M28" s="148">
        <f t="shared" si="1"/>
        <v>37480000</v>
      </c>
      <c r="N28" s="148" t="s">
        <v>261</v>
      </c>
      <c r="O28" s="123"/>
    </row>
    <row r="29" spans="1:15" s="142" customFormat="1" ht="45" x14ac:dyDescent="0.25">
      <c r="A29" s="142">
        <f t="shared" si="2"/>
        <v>101</v>
      </c>
      <c r="B29" s="143">
        <f t="shared" si="2"/>
        <v>23</v>
      </c>
      <c r="C29" s="150" t="s">
        <v>146</v>
      </c>
      <c r="D29" s="145" t="s">
        <v>519</v>
      </c>
      <c r="E29" s="145" t="s">
        <v>20</v>
      </c>
      <c r="F29" s="146">
        <v>42234.625</v>
      </c>
      <c r="G29" s="146">
        <v>42258.666666666664</v>
      </c>
      <c r="H29" s="147">
        <v>26</v>
      </c>
      <c r="I29" s="147">
        <v>4</v>
      </c>
      <c r="J29" s="148">
        <v>2391000000</v>
      </c>
      <c r="K29" s="148">
        <v>2378648000</v>
      </c>
      <c r="L29" s="148">
        <v>2332475000</v>
      </c>
      <c r="M29" s="148">
        <f t="shared" si="1"/>
        <v>46173000</v>
      </c>
      <c r="N29" s="148" t="s">
        <v>520</v>
      </c>
      <c r="O29" s="151"/>
    </row>
    <row r="30" spans="1:15" s="142" customFormat="1" ht="45" x14ac:dyDescent="0.25">
      <c r="A30" s="142">
        <f t="shared" si="2"/>
        <v>102</v>
      </c>
      <c r="B30" s="143">
        <f t="shared" si="2"/>
        <v>24</v>
      </c>
      <c r="C30" s="150" t="s">
        <v>65</v>
      </c>
      <c r="D30" s="145" t="s">
        <v>521</v>
      </c>
      <c r="E30" s="145" t="s">
        <v>31</v>
      </c>
      <c r="F30" s="146">
        <v>42234.625</v>
      </c>
      <c r="G30" s="146">
        <v>42265.666666666664</v>
      </c>
      <c r="H30" s="147">
        <v>20</v>
      </c>
      <c r="I30" s="147"/>
      <c r="J30" s="148">
        <v>97500000</v>
      </c>
      <c r="K30" s="148">
        <v>97400000</v>
      </c>
      <c r="L30" s="148">
        <v>82439000</v>
      </c>
      <c r="M30" s="148">
        <f t="shared" si="1"/>
        <v>14961000</v>
      </c>
      <c r="N30" s="148" t="s">
        <v>32</v>
      </c>
      <c r="O30" s="151"/>
    </row>
    <row r="31" spans="1:15" s="142" customFormat="1" ht="30" x14ac:dyDescent="0.25">
      <c r="A31" s="142">
        <f t="shared" si="2"/>
        <v>103</v>
      </c>
      <c r="B31" s="143">
        <f t="shared" si="2"/>
        <v>25</v>
      </c>
      <c r="C31" s="150" t="s">
        <v>146</v>
      </c>
      <c r="D31" s="145" t="s">
        <v>522</v>
      </c>
      <c r="E31" s="145" t="s">
        <v>20</v>
      </c>
      <c r="F31" s="146">
        <v>42234.625</v>
      </c>
      <c r="G31" s="146">
        <v>42259.666666666664</v>
      </c>
      <c r="H31" s="147">
        <v>21</v>
      </c>
      <c r="I31" s="147">
        <v>1</v>
      </c>
      <c r="J31" s="148">
        <v>1828500000</v>
      </c>
      <c r="K31" s="148">
        <v>1797644000</v>
      </c>
      <c r="L31" s="148">
        <v>1782741000</v>
      </c>
      <c r="M31" s="148">
        <f t="shared" si="1"/>
        <v>14903000</v>
      </c>
      <c r="N31" s="148" t="s">
        <v>523</v>
      </c>
      <c r="O31" s="151"/>
    </row>
    <row r="32" spans="1:15" s="142" customFormat="1" x14ac:dyDescent="0.25">
      <c r="A32" s="142">
        <f t="shared" si="2"/>
        <v>104</v>
      </c>
      <c r="B32" s="143">
        <f t="shared" si="2"/>
        <v>26</v>
      </c>
      <c r="C32" s="150" t="s">
        <v>72</v>
      </c>
      <c r="D32" s="145" t="s">
        <v>524</v>
      </c>
      <c r="E32" s="145" t="s">
        <v>20</v>
      </c>
      <c r="F32" s="146">
        <v>42223.625</v>
      </c>
      <c r="G32" s="146">
        <v>42254.666666666664</v>
      </c>
      <c r="H32" s="147">
        <v>19</v>
      </c>
      <c r="I32" s="147">
        <v>3</v>
      </c>
      <c r="J32" s="148">
        <v>1798698000</v>
      </c>
      <c r="K32" s="148">
        <v>1748698000</v>
      </c>
      <c r="L32" s="148">
        <v>1741277000</v>
      </c>
      <c r="M32" s="148">
        <f t="shared" si="1"/>
        <v>7421000</v>
      </c>
      <c r="N32" s="148" t="s">
        <v>525</v>
      </c>
      <c r="O32" s="151"/>
    </row>
    <row r="33" spans="1:15" s="142" customFormat="1" x14ac:dyDescent="0.25">
      <c r="A33" s="142">
        <f t="shared" si="2"/>
        <v>105</v>
      </c>
      <c r="B33" s="143">
        <f t="shared" si="2"/>
        <v>27</v>
      </c>
      <c r="C33" s="150" t="s">
        <v>30</v>
      </c>
      <c r="D33" s="145" t="s">
        <v>526</v>
      </c>
      <c r="E33" s="145" t="s">
        <v>20</v>
      </c>
      <c r="F33" s="146">
        <v>42234.625</v>
      </c>
      <c r="G33" s="146">
        <v>42263.666666666664</v>
      </c>
      <c r="H33" s="147">
        <v>23</v>
      </c>
      <c r="I33" s="147">
        <v>8</v>
      </c>
      <c r="J33" s="148">
        <v>425000000</v>
      </c>
      <c r="K33" s="148">
        <v>418503000</v>
      </c>
      <c r="L33" s="148">
        <v>355514000</v>
      </c>
      <c r="M33" s="148">
        <f t="shared" si="1"/>
        <v>62989000</v>
      </c>
      <c r="N33" s="148" t="s">
        <v>527</v>
      </c>
      <c r="O33" s="151"/>
    </row>
    <row r="34" spans="1:15" s="142" customFormat="1" ht="30" x14ac:dyDescent="0.25">
      <c r="A34" s="142">
        <f t="shared" si="2"/>
        <v>106</v>
      </c>
      <c r="B34" s="143">
        <f t="shared" si="2"/>
        <v>28</v>
      </c>
      <c r="C34" s="150" t="s">
        <v>25</v>
      </c>
      <c r="D34" s="145" t="s">
        <v>528</v>
      </c>
      <c r="E34" s="145" t="s">
        <v>20</v>
      </c>
      <c r="F34" s="146">
        <v>42223.625</v>
      </c>
      <c r="G34" s="146">
        <v>42254.666666666664</v>
      </c>
      <c r="H34" s="147">
        <v>27</v>
      </c>
      <c r="I34" s="147">
        <v>6</v>
      </c>
      <c r="J34" s="148" t="s">
        <v>529</v>
      </c>
      <c r="K34" s="148">
        <v>1167263000</v>
      </c>
      <c r="L34" s="148">
        <v>1157237000</v>
      </c>
      <c r="M34" s="148">
        <f t="shared" si="1"/>
        <v>10026000</v>
      </c>
      <c r="N34" s="148" t="s">
        <v>451</v>
      </c>
      <c r="O34" s="151"/>
    </row>
    <row r="35" spans="1:15" s="142" customFormat="1" ht="31.5" customHeight="1" x14ac:dyDescent="0.25">
      <c r="A35" s="142">
        <f t="shared" si="2"/>
        <v>107</v>
      </c>
      <c r="B35" s="143">
        <f t="shared" si="2"/>
        <v>29</v>
      </c>
      <c r="C35" s="150" t="s">
        <v>65</v>
      </c>
      <c r="D35" s="145" t="s">
        <v>530</v>
      </c>
      <c r="E35" s="145" t="s">
        <v>39</v>
      </c>
      <c r="F35" s="146">
        <v>42276.625</v>
      </c>
      <c r="G35" s="146">
        <v>42300.666666666664</v>
      </c>
      <c r="H35" s="147">
        <v>59</v>
      </c>
      <c r="I35" s="147">
        <v>6</v>
      </c>
      <c r="J35" s="148">
        <v>1520000000</v>
      </c>
      <c r="K35" s="148">
        <v>1516086000</v>
      </c>
      <c r="L35" s="148">
        <v>1311684000</v>
      </c>
      <c r="M35" s="148">
        <f t="shared" si="1"/>
        <v>204402000</v>
      </c>
      <c r="N35" s="148" t="s">
        <v>145</v>
      </c>
      <c r="O35" s="151"/>
    </row>
    <row r="36" spans="1:15" s="142" customFormat="1" ht="31.5" customHeight="1" x14ac:dyDescent="0.25">
      <c r="A36" s="142">
        <f t="shared" si="2"/>
        <v>108</v>
      </c>
      <c r="B36" s="143">
        <f t="shared" si="2"/>
        <v>30</v>
      </c>
      <c r="C36" s="150" t="s">
        <v>65</v>
      </c>
      <c r="D36" s="145" t="s">
        <v>531</v>
      </c>
      <c r="E36" s="145" t="s">
        <v>39</v>
      </c>
      <c r="F36" s="146">
        <v>42276.625</v>
      </c>
      <c r="G36" s="146">
        <v>42300.666666666664</v>
      </c>
      <c r="H36" s="147">
        <v>57</v>
      </c>
      <c r="I36" s="147">
        <v>7</v>
      </c>
      <c r="J36" s="148">
        <v>1180000000</v>
      </c>
      <c r="K36" s="148">
        <v>1176052000</v>
      </c>
      <c r="L36" s="148">
        <v>1059817000</v>
      </c>
      <c r="M36" s="148">
        <f t="shared" si="1"/>
        <v>116235000</v>
      </c>
      <c r="N36" s="148" t="s">
        <v>145</v>
      </c>
      <c r="O36" s="151"/>
    </row>
    <row r="37" spans="1:15" s="142" customFormat="1" ht="31.5" customHeight="1" x14ac:dyDescent="0.25">
      <c r="A37" s="142">
        <f t="shared" si="2"/>
        <v>109</v>
      </c>
      <c r="B37" s="143">
        <f t="shared" si="2"/>
        <v>31</v>
      </c>
      <c r="C37" s="150" t="s">
        <v>25</v>
      </c>
      <c r="D37" s="145" t="s">
        <v>532</v>
      </c>
      <c r="E37" s="145" t="s">
        <v>20</v>
      </c>
      <c r="F37" s="146">
        <v>42230.625</v>
      </c>
      <c r="G37" s="146">
        <v>42251.666666666664</v>
      </c>
      <c r="H37" s="147">
        <v>22</v>
      </c>
      <c r="I37" s="147">
        <v>4</v>
      </c>
      <c r="J37" s="148">
        <v>800000000</v>
      </c>
      <c r="K37" s="148">
        <v>774986000</v>
      </c>
      <c r="L37" s="148">
        <v>772300000</v>
      </c>
      <c r="M37" s="148">
        <f t="shared" si="1"/>
        <v>2686000</v>
      </c>
      <c r="N37" s="148" t="s">
        <v>105</v>
      </c>
      <c r="O37" s="151"/>
    </row>
    <row r="38" spans="1:15" s="142" customFormat="1" ht="31.5" customHeight="1" x14ac:dyDescent="0.25">
      <c r="A38" s="142">
        <f t="shared" si="2"/>
        <v>110</v>
      </c>
      <c r="B38" s="143">
        <f t="shared" si="2"/>
        <v>32</v>
      </c>
      <c r="C38" s="150" t="s">
        <v>30</v>
      </c>
      <c r="D38" s="145" t="s">
        <v>533</v>
      </c>
      <c r="E38" s="145" t="s">
        <v>20</v>
      </c>
      <c r="F38" s="146">
        <v>42226.625</v>
      </c>
      <c r="G38" s="146">
        <v>42250.666666666664</v>
      </c>
      <c r="H38" s="147">
        <v>23</v>
      </c>
      <c r="I38" s="147">
        <v>3</v>
      </c>
      <c r="J38" s="148">
        <v>450000000</v>
      </c>
      <c r="K38" s="148">
        <v>441015000</v>
      </c>
      <c r="L38" s="148">
        <v>421377000</v>
      </c>
      <c r="M38" s="148">
        <f t="shared" si="1"/>
        <v>19638000</v>
      </c>
      <c r="N38" s="148" t="s">
        <v>255</v>
      </c>
      <c r="O38" s="151"/>
    </row>
    <row r="39" spans="1:15" s="142" customFormat="1" ht="31.5" customHeight="1" x14ac:dyDescent="0.25">
      <c r="A39" s="142">
        <f t="shared" si="2"/>
        <v>111</v>
      </c>
      <c r="B39" s="143">
        <f t="shared" si="2"/>
        <v>33</v>
      </c>
      <c r="C39" s="150" t="s">
        <v>30</v>
      </c>
      <c r="D39" s="145" t="s">
        <v>534</v>
      </c>
      <c r="E39" s="145" t="s">
        <v>20</v>
      </c>
      <c r="F39" s="146">
        <v>42226.625</v>
      </c>
      <c r="G39" s="146">
        <v>42250.666666666664</v>
      </c>
      <c r="H39" s="147">
        <v>19</v>
      </c>
      <c r="I39" s="147">
        <v>3</v>
      </c>
      <c r="J39" s="148">
        <v>1665000000</v>
      </c>
      <c r="K39" s="148">
        <v>1613555000</v>
      </c>
      <c r="L39" s="148">
        <v>1608129000</v>
      </c>
      <c r="M39" s="148">
        <f t="shared" si="1"/>
        <v>5426000</v>
      </c>
      <c r="N39" s="148" t="s">
        <v>535</v>
      </c>
      <c r="O39" s="151"/>
    </row>
    <row r="40" spans="1:15" s="142" customFormat="1" ht="31.5" customHeight="1" x14ac:dyDescent="0.25">
      <c r="A40" s="142">
        <f t="shared" si="2"/>
        <v>112</v>
      </c>
      <c r="B40" s="143">
        <f t="shared" si="2"/>
        <v>34</v>
      </c>
      <c r="C40" s="150" t="s">
        <v>536</v>
      </c>
      <c r="D40" s="145" t="s">
        <v>537</v>
      </c>
      <c r="E40" s="145" t="s">
        <v>31</v>
      </c>
      <c r="F40" s="146">
        <v>42226.625</v>
      </c>
      <c r="G40" s="146">
        <v>42257.666666666664</v>
      </c>
      <c r="H40" s="147">
        <v>11</v>
      </c>
      <c r="I40" s="147">
        <v>1</v>
      </c>
      <c r="J40" s="148">
        <v>97733900</v>
      </c>
      <c r="K40" s="148">
        <v>97617850</v>
      </c>
      <c r="L40" s="148">
        <v>96871500</v>
      </c>
      <c r="M40" s="148">
        <f t="shared" si="1"/>
        <v>746350</v>
      </c>
      <c r="N40" s="148" t="s">
        <v>538</v>
      </c>
      <c r="O40" s="151"/>
    </row>
    <row r="41" spans="1:15" s="142" customFormat="1" ht="31.5" customHeight="1" x14ac:dyDescent="0.25">
      <c r="A41" s="142">
        <f t="shared" ref="A41:B45" si="3">A40+1</f>
        <v>113</v>
      </c>
      <c r="B41" s="143">
        <f t="shared" si="3"/>
        <v>35</v>
      </c>
      <c r="C41" s="150" t="s">
        <v>25</v>
      </c>
      <c r="D41" s="145" t="s">
        <v>539</v>
      </c>
      <c r="E41" s="145" t="s">
        <v>20</v>
      </c>
      <c r="F41" s="146">
        <v>42226.625</v>
      </c>
      <c r="G41" s="146">
        <v>42258.666666666664</v>
      </c>
      <c r="H41" s="147">
        <v>21</v>
      </c>
      <c r="I41" s="147">
        <v>3</v>
      </c>
      <c r="J41" s="148">
        <v>275000000</v>
      </c>
      <c r="K41" s="148">
        <v>272539000</v>
      </c>
      <c r="L41" s="148">
        <v>271190000</v>
      </c>
      <c r="M41" s="148">
        <f t="shared" si="1"/>
        <v>1349000</v>
      </c>
      <c r="N41" s="148" t="s">
        <v>105</v>
      </c>
      <c r="O41" s="151"/>
    </row>
    <row r="42" spans="1:15" s="142" customFormat="1" ht="31.5" customHeight="1" x14ac:dyDescent="0.25">
      <c r="A42" s="142">
        <f t="shared" si="3"/>
        <v>114</v>
      </c>
      <c r="B42" s="143">
        <f t="shared" si="3"/>
        <v>36</v>
      </c>
      <c r="C42" s="150" t="s">
        <v>25</v>
      </c>
      <c r="D42" s="145" t="s">
        <v>540</v>
      </c>
      <c r="E42" s="145" t="s">
        <v>20</v>
      </c>
      <c r="F42" s="146">
        <v>42226.625</v>
      </c>
      <c r="G42" s="146">
        <v>42258.666666666664</v>
      </c>
      <c r="H42" s="147">
        <v>14</v>
      </c>
      <c r="I42" s="147">
        <v>3</v>
      </c>
      <c r="J42" s="148" t="s">
        <v>541</v>
      </c>
      <c r="K42" s="148">
        <v>214342000</v>
      </c>
      <c r="L42" s="148">
        <v>212000000</v>
      </c>
      <c r="M42" s="148">
        <f t="shared" si="1"/>
        <v>2342000</v>
      </c>
      <c r="N42" s="148" t="s">
        <v>542</v>
      </c>
      <c r="O42" s="151"/>
    </row>
    <row r="43" spans="1:15" s="142" customFormat="1" ht="31.5" customHeight="1" x14ac:dyDescent="0.25">
      <c r="A43" s="142">
        <f t="shared" si="3"/>
        <v>115</v>
      </c>
      <c r="B43" s="143">
        <f t="shared" si="3"/>
        <v>37</v>
      </c>
      <c r="C43" s="150" t="s">
        <v>25</v>
      </c>
      <c r="D43" s="145" t="s">
        <v>543</v>
      </c>
      <c r="E43" s="145" t="s">
        <v>20</v>
      </c>
      <c r="F43" s="146">
        <v>42226.625</v>
      </c>
      <c r="G43" s="146">
        <v>42258.666666666664</v>
      </c>
      <c r="H43" s="147">
        <v>14</v>
      </c>
      <c r="I43" s="147">
        <v>3</v>
      </c>
      <c r="J43" s="148">
        <v>220000000</v>
      </c>
      <c r="K43" s="148">
        <v>214887000</v>
      </c>
      <c r="L43" s="148">
        <v>213796000</v>
      </c>
      <c r="M43" s="148">
        <f t="shared" si="1"/>
        <v>1091000</v>
      </c>
      <c r="N43" s="148" t="s">
        <v>48</v>
      </c>
      <c r="O43" s="151"/>
    </row>
    <row r="44" spans="1:15" s="142" customFormat="1" ht="31.5" customHeight="1" x14ac:dyDescent="0.25">
      <c r="A44" s="142">
        <f t="shared" si="3"/>
        <v>116</v>
      </c>
      <c r="B44" s="143">
        <f t="shared" si="3"/>
        <v>38</v>
      </c>
      <c r="C44" s="150" t="s">
        <v>25</v>
      </c>
      <c r="D44" s="145" t="s">
        <v>19</v>
      </c>
      <c r="E44" s="145" t="s">
        <v>31</v>
      </c>
      <c r="F44" s="146">
        <v>42234.625</v>
      </c>
      <c r="G44" s="146">
        <v>42268.666666666664</v>
      </c>
      <c r="H44" s="147">
        <v>24</v>
      </c>
      <c r="I44" s="147">
        <v>3</v>
      </c>
      <c r="J44" s="148">
        <v>270000000</v>
      </c>
      <c r="K44" s="148">
        <v>265986000</v>
      </c>
      <c r="L44" s="148">
        <v>264000000</v>
      </c>
      <c r="M44" s="148">
        <f t="shared" si="1"/>
        <v>1986000</v>
      </c>
      <c r="N44" s="148" t="s">
        <v>21</v>
      </c>
      <c r="O44" s="151"/>
    </row>
    <row r="45" spans="1:15" s="142" customFormat="1" ht="31.5" customHeight="1" x14ac:dyDescent="0.25">
      <c r="A45" s="142">
        <f t="shared" si="3"/>
        <v>117</v>
      </c>
      <c r="B45" s="143">
        <f t="shared" si="3"/>
        <v>39</v>
      </c>
      <c r="C45" s="150" t="s">
        <v>25</v>
      </c>
      <c r="D45" s="145" t="s">
        <v>24</v>
      </c>
      <c r="E45" s="145" t="s">
        <v>20</v>
      </c>
      <c r="F45" s="146">
        <v>42223.625</v>
      </c>
      <c r="G45" s="146">
        <v>42254.666666666664</v>
      </c>
      <c r="H45" s="147">
        <v>20</v>
      </c>
      <c r="I45" s="147">
        <v>4</v>
      </c>
      <c r="J45" s="148" t="s">
        <v>544</v>
      </c>
      <c r="K45" s="148">
        <v>1199738000</v>
      </c>
      <c r="L45" s="148">
        <v>1195698000</v>
      </c>
      <c r="M45" s="148">
        <f t="shared" si="1"/>
        <v>4040000</v>
      </c>
      <c r="N45" s="148" t="s">
        <v>545</v>
      </c>
      <c r="O45" s="151"/>
    </row>
    <row r="46" spans="1:15" s="2" customFormat="1" x14ac:dyDescent="0.25">
      <c r="B46" s="119"/>
      <c r="C46" s="150"/>
      <c r="D46"/>
      <c r="E46" s="3"/>
      <c r="F46" s="11"/>
      <c r="G46" s="11"/>
      <c r="H46" s="10"/>
      <c r="I46" s="10"/>
      <c r="J46" s="77"/>
      <c r="K46" s="77"/>
      <c r="L46" s="77"/>
      <c r="M46" s="77"/>
      <c r="N46" s="3"/>
      <c r="O46" s="123"/>
    </row>
    <row r="47" spans="1:15" s="2" customFormat="1" ht="15.75" thickBot="1" x14ac:dyDescent="0.3">
      <c r="B47" s="133"/>
      <c r="C47" s="8"/>
      <c r="D47" s="7"/>
      <c r="E47" s="7"/>
      <c r="F47" s="7"/>
      <c r="G47" s="7"/>
      <c r="H47" s="7"/>
      <c r="I47" s="7"/>
      <c r="J47" s="103"/>
      <c r="K47" s="103"/>
      <c r="L47" s="103"/>
      <c r="M47" s="103"/>
      <c r="N47" s="7"/>
      <c r="O47" s="134"/>
    </row>
    <row r="48" spans="1:15" s="1" customFormat="1" ht="33.75" customHeight="1" thickBot="1" x14ac:dyDescent="0.3">
      <c r="B48" s="135"/>
      <c r="C48" s="136"/>
      <c r="D48" s="137" t="s">
        <v>9</v>
      </c>
      <c r="E48" s="137"/>
      <c r="F48" s="137"/>
      <c r="G48" s="137"/>
      <c r="H48" s="137"/>
      <c r="I48" s="137"/>
      <c r="J48" s="138">
        <f>SUM(J7:J46)</f>
        <v>30146962450</v>
      </c>
      <c r="K48" s="138">
        <f>SUM(K7:K46)</f>
        <v>32836267150</v>
      </c>
      <c r="L48" s="138">
        <f>SUM(L7:L46)</f>
        <v>31793888500</v>
      </c>
      <c r="M48" s="138">
        <f>SUM(M7:M46)</f>
        <v>1042378650</v>
      </c>
      <c r="N48" s="136"/>
      <c r="O48" s="139"/>
    </row>
    <row r="49" ht="15.75" thickTop="1" x14ac:dyDescent="0.25"/>
  </sheetData>
  <mergeCells count="14">
    <mergeCell ref="L5:L6"/>
    <mergeCell ref="M5:M6"/>
    <mergeCell ref="N5:N6"/>
    <mergeCell ref="O5:O6"/>
    <mergeCell ref="B1:O1"/>
    <mergeCell ref="B2:O2"/>
    <mergeCell ref="B3:O3"/>
    <mergeCell ref="B5:B6"/>
    <mergeCell ref="C5:C6"/>
    <mergeCell ref="D5:D6"/>
    <mergeCell ref="E5:E6"/>
    <mergeCell ref="F5:I5"/>
    <mergeCell ref="J5:J6"/>
    <mergeCell ref="K5:K6"/>
  </mergeCells>
  <pageMargins left="0.39370078740157483" right="1.3779527559055118" top="0.39370078740157483" bottom="0.39370078740157483" header="0.31496062992125984" footer="0.31496062992125984"/>
  <pageSetup paperSize="5" scale="75" orientation="landscape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opLeftCell="A35" zoomScale="87" zoomScaleNormal="87" workbookViewId="0">
      <selection activeCell="F7" sqref="F7:G45"/>
    </sheetView>
  </sheetViews>
  <sheetFormatPr defaultRowHeight="15" x14ac:dyDescent="0.25"/>
  <cols>
    <col min="2" max="2" width="6.7109375" customWidth="1"/>
    <col min="3" max="3" width="50.7109375" customWidth="1"/>
    <col min="4" max="4" width="44.42578125" customWidth="1"/>
    <col min="5" max="5" width="5.7109375" customWidth="1"/>
    <col min="6" max="7" width="17.7109375" customWidth="1"/>
    <col min="8" max="8" width="7.85546875" customWidth="1"/>
    <col min="9" max="9" width="9" customWidth="1"/>
    <col min="10" max="12" width="18.140625" customWidth="1"/>
    <col min="13" max="13" width="15.42578125" customWidth="1"/>
    <col min="14" max="14" width="27.28515625" customWidth="1"/>
    <col min="15" max="15" width="14.28515625" customWidth="1"/>
  </cols>
  <sheetData>
    <row r="1" spans="1:15" ht="18.75" x14ac:dyDescent="0.3">
      <c r="B1" s="305" t="s">
        <v>7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</row>
    <row r="2" spans="1:15" ht="18.75" x14ac:dyDescent="0.3">
      <c r="B2" s="305" t="s">
        <v>8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</row>
    <row r="3" spans="1:15" ht="18.75" x14ac:dyDescent="0.3">
      <c r="B3" s="305" t="s">
        <v>12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</row>
    <row r="4" spans="1:15" ht="15.75" thickBot="1" x14ac:dyDescent="0.3"/>
    <row r="5" spans="1:15" ht="38.25" customHeight="1" thickTop="1" x14ac:dyDescent="0.25">
      <c r="B5" s="306" t="s">
        <v>0</v>
      </c>
      <c r="C5" s="308" t="s">
        <v>13</v>
      </c>
      <c r="D5" s="308" t="s">
        <v>1</v>
      </c>
      <c r="E5" s="310" t="s">
        <v>11</v>
      </c>
      <c r="F5" s="300" t="s">
        <v>14</v>
      </c>
      <c r="G5" s="301"/>
      <c r="H5" s="301"/>
      <c r="I5" s="302"/>
      <c r="J5" s="308" t="s">
        <v>5</v>
      </c>
      <c r="K5" s="308" t="s">
        <v>2</v>
      </c>
      <c r="L5" s="308" t="s">
        <v>17</v>
      </c>
      <c r="M5" s="308" t="s">
        <v>3</v>
      </c>
      <c r="N5" s="308" t="s">
        <v>18</v>
      </c>
      <c r="O5" s="312" t="s">
        <v>4</v>
      </c>
    </row>
    <row r="6" spans="1:15" ht="38.25" customHeight="1" x14ac:dyDescent="0.25">
      <c r="B6" s="307"/>
      <c r="C6" s="309"/>
      <c r="D6" s="309"/>
      <c r="E6" s="311"/>
      <c r="F6" s="39" t="s">
        <v>15</v>
      </c>
      <c r="G6" s="39" t="s">
        <v>16</v>
      </c>
      <c r="H6" s="39" t="s">
        <v>22</v>
      </c>
      <c r="I6" s="39" t="s">
        <v>23</v>
      </c>
      <c r="J6" s="309"/>
      <c r="K6" s="309"/>
      <c r="L6" s="309"/>
      <c r="M6" s="309"/>
      <c r="N6" s="309"/>
      <c r="O6" s="313"/>
    </row>
    <row r="7" spans="1:15" s="2" customFormat="1" x14ac:dyDescent="0.25">
      <c r="A7" s="2">
        <v>118</v>
      </c>
      <c r="B7" s="40">
        <v>1</v>
      </c>
      <c r="C7" s="41" t="s">
        <v>36</v>
      </c>
      <c r="D7" s="42" t="s">
        <v>19</v>
      </c>
      <c r="E7" s="43" t="s">
        <v>20</v>
      </c>
      <c r="F7" s="44">
        <v>42234.90625</v>
      </c>
      <c r="G7" s="44">
        <v>42268.416666666664</v>
      </c>
      <c r="H7" s="45">
        <v>24</v>
      </c>
      <c r="I7" s="45">
        <v>3</v>
      </c>
      <c r="J7" s="46">
        <v>270000000</v>
      </c>
      <c r="K7" s="46">
        <v>265986000</v>
      </c>
      <c r="L7" s="46">
        <v>264000000</v>
      </c>
      <c r="M7" s="46">
        <f t="shared" ref="M7:M45" si="0">K7-L7</f>
        <v>1986000</v>
      </c>
      <c r="N7" s="47" t="s">
        <v>21</v>
      </c>
      <c r="O7" s="48"/>
    </row>
    <row r="8" spans="1:15" s="2" customFormat="1" x14ac:dyDescent="0.25">
      <c r="A8" s="2">
        <f>A7+1</f>
        <v>119</v>
      </c>
      <c r="B8" s="23">
        <f>B7+1</f>
        <v>2</v>
      </c>
      <c r="C8" s="13" t="s">
        <v>25</v>
      </c>
      <c r="D8" s="3" t="s">
        <v>24</v>
      </c>
      <c r="E8" s="12" t="s">
        <v>20</v>
      </c>
      <c r="F8" s="11">
        <v>42223.541666666664</v>
      </c>
      <c r="G8" s="11">
        <v>42254.666666666664</v>
      </c>
      <c r="H8" s="10">
        <v>20</v>
      </c>
      <c r="I8" s="10">
        <v>3</v>
      </c>
      <c r="J8" s="17">
        <v>1237500000</v>
      </c>
      <c r="K8" s="17">
        <v>1199738000</v>
      </c>
      <c r="L8" s="17">
        <v>1195698000</v>
      </c>
      <c r="M8" s="17">
        <f t="shared" si="0"/>
        <v>4040000</v>
      </c>
      <c r="N8" s="4" t="s">
        <v>26</v>
      </c>
      <c r="O8" s="24"/>
    </row>
    <row r="9" spans="1:15" s="2" customFormat="1" x14ac:dyDescent="0.25">
      <c r="A9" s="2">
        <f t="shared" ref="A9:A40" si="1">A8+1</f>
        <v>120</v>
      </c>
      <c r="B9" s="23">
        <f t="shared" ref="B9:B45" si="2">B8+1</f>
        <v>3</v>
      </c>
      <c r="C9" s="13" t="s">
        <v>25</v>
      </c>
      <c r="D9" s="13" t="s">
        <v>27</v>
      </c>
      <c r="E9" s="12" t="s">
        <v>20</v>
      </c>
      <c r="F9" s="11">
        <v>42223.625</v>
      </c>
      <c r="G9" s="11">
        <v>42254.666666666664</v>
      </c>
      <c r="H9" s="10">
        <v>21</v>
      </c>
      <c r="I9" s="10">
        <v>4</v>
      </c>
      <c r="J9" s="17">
        <v>1375000000</v>
      </c>
      <c r="K9" s="17">
        <v>1333713000</v>
      </c>
      <c r="L9" s="17">
        <v>1329508000</v>
      </c>
      <c r="M9" s="17">
        <f t="shared" si="0"/>
        <v>4205000</v>
      </c>
      <c r="N9" s="4" t="s">
        <v>26</v>
      </c>
      <c r="O9" s="24"/>
    </row>
    <row r="10" spans="1:15" s="2" customFormat="1" ht="30" x14ac:dyDescent="0.25">
      <c r="A10" s="2">
        <f t="shared" si="1"/>
        <v>121</v>
      </c>
      <c r="B10" s="25">
        <f t="shared" si="2"/>
        <v>4</v>
      </c>
      <c r="C10" s="13" t="s">
        <v>25</v>
      </c>
      <c r="D10" s="3" t="s">
        <v>28</v>
      </c>
      <c r="E10" s="12" t="s">
        <v>20</v>
      </c>
      <c r="F10" s="11">
        <v>42223.354166666664</v>
      </c>
      <c r="G10" s="11">
        <v>42257.666666666664</v>
      </c>
      <c r="H10" s="9">
        <v>15</v>
      </c>
      <c r="I10" s="9">
        <v>2</v>
      </c>
      <c r="J10" s="17">
        <v>700000000</v>
      </c>
      <c r="K10" s="17">
        <v>679616000</v>
      </c>
      <c r="L10" s="17">
        <v>668874000</v>
      </c>
      <c r="M10" s="17">
        <f t="shared" si="0"/>
        <v>10742000</v>
      </c>
      <c r="N10" s="4" t="s">
        <v>99</v>
      </c>
      <c r="O10" s="24"/>
    </row>
    <row r="11" spans="1:15" s="2" customFormat="1" x14ac:dyDescent="0.25">
      <c r="A11" s="2">
        <f t="shared" si="1"/>
        <v>122</v>
      </c>
      <c r="B11" s="23">
        <f t="shared" si="2"/>
        <v>5</v>
      </c>
      <c r="C11" s="13" t="s">
        <v>30</v>
      </c>
      <c r="D11" s="3" t="s">
        <v>29</v>
      </c>
      <c r="E11" s="12" t="s">
        <v>31</v>
      </c>
      <c r="F11" s="11">
        <v>42221.75</v>
      </c>
      <c r="G11" s="11">
        <v>42275.666666666664</v>
      </c>
      <c r="H11" s="10">
        <v>16</v>
      </c>
      <c r="I11" s="10">
        <v>4</v>
      </c>
      <c r="J11" s="17">
        <v>300000000</v>
      </c>
      <c r="K11" s="17">
        <v>292933000</v>
      </c>
      <c r="L11" s="17">
        <v>289858000</v>
      </c>
      <c r="M11" s="17">
        <f t="shared" si="0"/>
        <v>3075000</v>
      </c>
      <c r="N11" s="4" t="s">
        <v>32</v>
      </c>
      <c r="O11" s="24"/>
    </row>
    <row r="12" spans="1:15" s="2" customFormat="1" ht="30" x14ac:dyDescent="0.25">
      <c r="A12" s="21">
        <f t="shared" si="1"/>
        <v>123</v>
      </c>
      <c r="B12" s="25">
        <f t="shared" si="2"/>
        <v>6</v>
      </c>
      <c r="C12" s="13" t="s">
        <v>34</v>
      </c>
      <c r="D12" s="3" t="s">
        <v>33</v>
      </c>
      <c r="E12" s="12" t="s">
        <v>20</v>
      </c>
      <c r="F12" s="11">
        <v>42227.541666666664</v>
      </c>
      <c r="G12" s="11">
        <v>42251.666666666664</v>
      </c>
      <c r="H12" s="9">
        <v>17</v>
      </c>
      <c r="I12" s="9">
        <v>3</v>
      </c>
      <c r="J12" s="19">
        <v>500000000</v>
      </c>
      <c r="K12" s="19">
        <v>484718000</v>
      </c>
      <c r="L12" s="19">
        <v>482360000</v>
      </c>
      <c r="M12" s="17">
        <f t="shared" si="0"/>
        <v>2358000</v>
      </c>
      <c r="N12" s="4" t="s">
        <v>35</v>
      </c>
      <c r="O12" s="24"/>
    </row>
    <row r="13" spans="1:15" s="2" customFormat="1" ht="30" x14ac:dyDescent="0.25">
      <c r="A13" s="21">
        <f t="shared" si="1"/>
        <v>124</v>
      </c>
      <c r="B13" s="25">
        <f t="shared" si="2"/>
        <v>7</v>
      </c>
      <c r="C13" s="13" t="s">
        <v>38</v>
      </c>
      <c r="D13" s="3" t="s">
        <v>37</v>
      </c>
      <c r="E13" s="12" t="s">
        <v>39</v>
      </c>
      <c r="F13" s="20">
        <v>42234.958333333336</v>
      </c>
      <c r="G13" s="20">
        <v>42265.666666666664</v>
      </c>
      <c r="H13" s="9">
        <v>31</v>
      </c>
      <c r="I13" s="9">
        <v>3</v>
      </c>
      <c r="J13" s="17">
        <v>2705000000</v>
      </c>
      <c r="K13" s="19">
        <v>2704729000</v>
      </c>
      <c r="L13" s="19">
        <v>2702700000</v>
      </c>
      <c r="M13" s="17">
        <f t="shared" si="0"/>
        <v>2029000</v>
      </c>
      <c r="N13" s="4" t="s">
        <v>40</v>
      </c>
      <c r="O13" s="24"/>
    </row>
    <row r="14" spans="1:15" s="2" customFormat="1" x14ac:dyDescent="0.25">
      <c r="A14" s="2">
        <f t="shared" si="1"/>
        <v>125</v>
      </c>
      <c r="B14" s="23">
        <f t="shared" si="2"/>
        <v>8</v>
      </c>
      <c r="C14" s="13" t="s">
        <v>34</v>
      </c>
      <c r="D14" s="3" t="s">
        <v>41</v>
      </c>
      <c r="E14" s="12" t="s">
        <v>20</v>
      </c>
      <c r="F14" s="15">
        <v>42226.333333333336</v>
      </c>
      <c r="G14" s="15">
        <v>42258.458333333336</v>
      </c>
      <c r="H14" s="10">
        <v>15</v>
      </c>
      <c r="I14" s="10">
        <v>5</v>
      </c>
      <c r="J14" s="14">
        <v>220000000</v>
      </c>
      <c r="K14" s="14">
        <v>214416000</v>
      </c>
      <c r="L14" s="14">
        <v>211273000</v>
      </c>
      <c r="M14" s="17">
        <f t="shared" si="0"/>
        <v>3143000</v>
      </c>
      <c r="N14" s="4" t="s">
        <v>42</v>
      </c>
      <c r="O14" s="24"/>
    </row>
    <row r="15" spans="1:15" s="2" customFormat="1" x14ac:dyDescent="0.25">
      <c r="A15" s="2">
        <f t="shared" si="1"/>
        <v>126</v>
      </c>
      <c r="B15" s="23">
        <f t="shared" si="2"/>
        <v>9</v>
      </c>
      <c r="C15" s="16" t="s">
        <v>34</v>
      </c>
      <c r="D15" s="16" t="s">
        <v>43</v>
      </c>
      <c r="E15" s="12" t="s">
        <v>20</v>
      </c>
      <c r="F15" s="15">
        <v>42226.333333333336</v>
      </c>
      <c r="G15" s="15">
        <v>42258.458333333336</v>
      </c>
      <c r="H15" s="10">
        <v>14</v>
      </c>
      <c r="I15" s="10">
        <v>3</v>
      </c>
      <c r="J15" s="14">
        <v>242000000</v>
      </c>
      <c r="K15" s="14">
        <v>236207000</v>
      </c>
      <c r="L15" s="14">
        <v>233391000</v>
      </c>
      <c r="M15" s="17">
        <f t="shared" si="0"/>
        <v>2816000</v>
      </c>
      <c r="N15" s="4" t="s">
        <v>44</v>
      </c>
      <c r="O15" s="24"/>
    </row>
    <row r="16" spans="1:15" s="2" customFormat="1" x14ac:dyDescent="0.25">
      <c r="A16" s="2">
        <f t="shared" si="1"/>
        <v>127</v>
      </c>
      <c r="B16" s="23">
        <f t="shared" si="2"/>
        <v>10</v>
      </c>
      <c r="C16" s="13" t="s">
        <v>30</v>
      </c>
      <c r="D16" s="16" t="s">
        <v>45</v>
      </c>
      <c r="E16" s="12" t="s">
        <v>20</v>
      </c>
      <c r="F16" s="15">
        <v>42219.944444444445</v>
      </c>
      <c r="G16" s="15">
        <v>42257.645833333336</v>
      </c>
      <c r="H16" s="10">
        <v>26</v>
      </c>
      <c r="I16" s="10">
        <v>3</v>
      </c>
      <c r="J16" s="14">
        <v>750000000</v>
      </c>
      <c r="K16" s="14">
        <v>730908000</v>
      </c>
      <c r="L16" s="14">
        <v>718021000</v>
      </c>
      <c r="M16" s="17">
        <f t="shared" si="0"/>
        <v>12887000</v>
      </c>
      <c r="N16" s="4" t="s">
        <v>46</v>
      </c>
      <c r="O16" s="24"/>
    </row>
    <row r="17" spans="1:16" s="2" customFormat="1" x14ac:dyDescent="0.25">
      <c r="A17" s="2">
        <f t="shared" si="1"/>
        <v>128</v>
      </c>
      <c r="B17" s="23">
        <f t="shared" si="2"/>
        <v>11</v>
      </c>
      <c r="C17" s="16" t="s">
        <v>34</v>
      </c>
      <c r="D17" s="16" t="s">
        <v>47</v>
      </c>
      <c r="E17" s="12" t="s">
        <v>20</v>
      </c>
      <c r="F17" s="15">
        <v>42226.333333333336</v>
      </c>
      <c r="G17" s="15">
        <v>42258.458333333336</v>
      </c>
      <c r="H17" s="10">
        <v>14</v>
      </c>
      <c r="I17" s="10">
        <v>3</v>
      </c>
      <c r="J17" s="14">
        <v>220000000</v>
      </c>
      <c r="K17" s="14">
        <v>214249000</v>
      </c>
      <c r="L17" s="14">
        <v>201091000</v>
      </c>
      <c r="M17" s="17">
        <f t="shared" si="0"/>
        <v>13158000</v>
      </c>
      <c r="N17" s="4" t="s">
        <v>48</v>
      </c>
      <c r="O17" s="24"/>
    </row>
    <row r="18" spans="1:16" s="2" customFormat="1" x14ac:dyDescent="0.25">
      <c r="A18" s="2">
        <f t="shared" si="1"/>
        <v>129</v>
      </c>
      <c r="B18" s="23">
        <f t="shared" si="2"/>
        <v>12</v>
      </c>
      <c r="C18" s="16" t="s">
        <v>34</v>
      </c>
      <c r="D18" s="16" t="s">
        <v>49</v>
      </c>
      <c r="E18" s="12" t="s">
        <v>20</v>
      </c>
      <c r="F18" s="15">
        <v>42226.333333333336</v>
      </c>
      <c r="G18" s="15">
        <v>42258.458333333336</v>
      </c>
      <c r="H18" s="10">
        <v>15</v>
      </c>
      <c r="I18" s="10">
        <v>4</v>
      </c>
      <c r="J18" s="14">
        <v>220000000</v>
      </c>
      <c r="K18" s="14">
        <v>209603000</v>
      </c>
      <c r="L18" s="14">
        <v>206231000</v>
      </c>
      <c r="M18" s="17">
        <f t="shared" si="0"/>
        <v>3372000</v>
      </c>
      <c r="N18" s="4" t="s">
        <v>50</v>
      </c>
      <c r="O18" s="24"/>
    </row>
    <row r="19" spans="1:16" s="2" customFormat="1" x14ac:dyDescent="0.25">
      <c r="A19" s="2">
        <f t="shared" si="1"/>
        <v>130</v>
      </c>
      <c r="B19" s="23">
        <f t="shared" si="2"/>
        <v>13</v>
      </c>
      <c r="C19" s="13" t="s">
        <v>38</v>
      </c>
      <c r="D19" s="16" t="s">
        <v>51</v>
      </c>
      <c r="E19" s="12" t="s">
        <v>20</v>
      </c>
      <c r="F19" s="15">
        <v>42216.708333333336</v>
      </c>
      <c r="G19" s="15">
        <v>42245.666666666664</v>
      </c>
      <c r="H19" s="10">
        <v>30</v>
      </c>
      <c r="I19" s="10">
        <v>3</v>
      </c>
      <c r="J19" s="14">
        <v>1161137000</v>
      </c>
      <c r="K19" s="14">
        <v>1146707000</v>
      </c>
      <c r="L19" s="14">
        <v>1139500000</v>
      </c>
      <c r="M19" s="17">
        <f t="shared" si="0"/>
        <v>7207000</v>
      </c>
      <c r="N19" s="4" t="s">
        <v>52</v>
      </c>
      <c r="O19" s="24"/>
    </row>
    <row r="20" spans="1:16" s="2" customFormat="1" ht="30" x14ac:dyDescent="0.25">
      <c r="A20" s="21">
        <f t="shared" si="1"/>
        <v>131</v>
      </c>
      <c r="B20" s="25">
        <f t="shared" si="2"/>
        <v>14</v>
      </c>
      <c r="C20" s="22" t="s">
        <v>30</v>
      </c>
      <c r="D20" s="22" t="s">
        <v>53</v>
      </c>
      <c r="E20" s="12" t="s">
        <v>20</v>
      </c>
      <c r="F20" s="20">
        <v>42216.583333333336</v>
      </c>
      <c r="G20" s="20">
        <v>42247.666666666664</v>
      </c>
      <c r="H20" s="9">
        <v>21</v>
      </c>
      <c r="I20" s="9">
        <v>3</v>
      </c>
      <c r="J20" s="19">
        <v>2500000000</v>
      </c>
      <c r="K20" s="19">
        <v>2430380000</v>
      </c>
      <c r="L20" s="19">
        <v>2406741000</v>
      </c>
      <c r="M20" s="17">
        <f t="shared" si="0"/>
        <v>23639000</v>
      </c>
      <c r="N20" s="4" t="s">
        <v>54</v>
      </c>
      <c r="O20" s="24"/>
    </row>
    <row r="21" spans="1:16" s="2" customFormat="1" x14ac:dyDescent="0.25">
      <c r="A21" s="2">
        <f t="shared" si="1"/>
        <v>132</v>
      </c>
      <c r="B21" s="23">
        <f t="shared" si="2"/>
        <v>15</v>
      </c>
      <c r="C21" s="16" t="s">
        <v>34</v>
      </c>
      <c r="D21" s="16" t="s">
        <v>55</v>
      </c>
      <c r="E21" s="12" t="s">
        <v>20</v>
      </c>
      <c r="F21" s="15">
        <v>42214.375</v>
      </c>
      <c r="G21" s="15">
        <v>42237.999305555553</v>
      </c>
      <c r="H21" s="10">
        <v>21</v>
      </c>
      <c r="I21" s="10">
        <v>3</v>
      </c>
      <c r="J21" s="14">
        <v>742500000</v>
      </c>
      <c r="K21" s="14">
        <v>720737000</v>
      </c>
      <c r="L21" s="14">
        <v>716020000</v>
      </c>
      <c r="M21" s="17">
        <f t="shared" si="0"/>
        <v>4717000</v>
      </c>
      <c r="N21" s="4" t="s">
        <v>56</v>
      </c>
      <c r="O21" s="24"/>
    </row>
    <row r="22" spans="1:16" s="2" customFormat="1" ht="30" x14ac:dyDescent="0.25">
      <c r="A22" s="21">
        <f t="shared" si="1"/>
        <v>133</v>
      </c>
      <c r="B22" s="25">
        <f t="shared" si="2"/>
        <v>16</v>
      </c>
      <c r="C22" s="22" t="s">
        <v>34</v>
      </c>
      <c r="D22" s="22" t="s">
        <v>57</v>
      </c>
      <c r="E22" s="12" t="s">
        <v>20</v>
      </c>
      <c r="F22" s="20">
        <v>42213.645833333336</v>
      </c>
      <c r="G22" s="20">
        <v>42237.999305555553</v>
      </c>
      <c r="H22" s="9">
        <v>18</v>
      </c>
      <c r="I22" s="9">
        <v>3</v>
      </c>
      <c r="J22" s="19">
        <v>750000000</v>
      </c>
      <c r="K22" s="19">
        <v>727225000</v>
      </c>
      <c r="L22" s="19">
        <v>719314000</v>
      </c>
      <c r="M22" s="17">
        <f t="shared" si="0"/>
        <v>7911000</v>
      </c>
      <c r="N22" s="4" t="s">
        <v>58</v>
      </c>
      <c r="O22" s="24"/>
    </row>
    <row r="23" spans="1:16" s="2" customFormat="1" ht="30" x14ac:dyDescent="0.25">
      <c r="A23" s="21">
        <f t="shared" si="1"/>
        <v>134</v>
      </c>
      <c r="B23" s="25">
        <f t="shared" si="2"/>
        <v>17</v>
      </c>
      <c r="C23" s="22" t="s">
        <v>30</v>
      </c>
      <c r="D23" s="22" t="s">
        <v>59</v>
      </c>
      <c r="E23" s="12" t="s">
        <v>20</v>
      </c>
      <c r="F23" s="20">
        <v>42213.513888888891</v>
      </c>
      <c r="G23" s="20">
        <v>42247.333333333336</v>
      </c>
      <c r="H23" s="9">
        <v>22</v>
      </c>
      <c r="I23" s="9">
        <v>4</v>
      </c>
      <c r="J23" s="19">
        <v>500000000</v>
      </c>
      <c r="K23" s="19">
        <v>486814000</v>
      </c>
      <c r="L23" s="19">
        <v>434717000</v>
      </c>
      <c r="M23" s="17">
        <f t="shared" si="0"/>
        <v>52097000</v>
      </c>
      <c r="N23" s="4" t="s">
        <v>60</v>
      </c>
      <c r="O23" s="24"/>
    </row>
    <row r="24" spans="1:16" s="2" customFormat="1" ht="30" x14ac:dyDescent="0.25">
      <c r="A24" s="21">
        <f t="shared" si="1"/>
        <v>135</v>
      </c>
      <c r="B24" s="25">
        <f t="shared" si="2"/>
        <v>18</v>
      </c>
      <c r="C24" s="22" t="s">
        <v>62</v>
      </c>
      <c r="D24" s="22" t="s">
        <v>61</v>
      </c>
      <c r="E24" s="12" t="s">
        <v>39</v>
      </c>
      <c r="F24" s="20">
        <v>42213.416666666664</v>
      </c>
      <c r="G24" s="20">
        <v>42254.999305555553</v>
      </c>
      <c r="H24" s="9">
        <v>40</v>
      </c>
      <c r="I24" s="9">
        <v>4</v>
      </c>
      <c r="J24" s="19">
        <v>240672000</v>
      </c>
      <c r="K24" s="19">
        <v>240663720</v>
      </c>
      <c r="L24" s="19">
        <v>234600000</v>
      </c>
      <c r="M24" s="17">
        <f t="shared" si="0"/>
        <v>6063720</v>
      </c>
      <c r="N24" s="4" t="s">
        <v>63</v>
      </c>
      <c r="O24" s="24"/>
    </row>
    <row r="25" spans="1:16" s="2" customFormat="1" x14ac:dyDescent="0.25">
      <c r="A25" s="2">
        <f t="shared" si="1"/>
        <v>136</v>
      </c>
      <c r="B25" s="23">
        <f t="shared" si="2"/>
        <v>19</v>
      </c>
      <c r="C25" s="52" t="s">
        <v>65</v>
      </c>
      <c r="D25" s="16" t="s">
        <v>64</v>
      </c>
      <c r="E25" s="12" t="s">
        <v>20</v>
      </c>
      <c r="F25" s="15">
        <v>42213.375</v>
      </c>
      <c r="G25" s="15">
        <v>42250.625</v>
      </c>
      <c r="H25" s="10">
        <v>27</v>
      </c>
      <c r="I25" s="10">
        <v>5</v>
      </c>
      <c r="J25" s="14">
        <v>291000000</v>
      </c>
      <c r="K25" s="14">
        <v>290700000</v>
      </c>
      <c r="L25" s="14">
        <v>269259000</v>
      </c>
      <c r="M25" s="17">
        <f t="shared" si="0"/>
        <v>21441000</v>
      </c>
      <c r="N25" s="4" t="s">
        <v>10</v>
      </c>
      <c r="O25" s="24"/>
    </row>
    <row r="26" spans="1:16" s="2" customFormat="1" ht="30" x14ac:dyDescent="0.25">
      <c r="A26" s="2">
        <f t="shared" si="1"/>
        <v>137</v>
      </c>
      <c r="B26" s="25">
        <f t="shared" si="2"/>
        <v>20</v>
      </c>
      <c r="C26" s="53" t="s">
        <v>65</v>
      </c>
      <c r="D26" s="22" t="s">
        <v>66</v>
      </c>
      <c r="E26" s="12" t="s">
        <v>20</v>
      </c>
      <c r="F26" s="20">
        <v>42213.375</v>
      </c>
      <c r="G26" s="20">
        <v>42250.625</v>
      </c>
      <c r="H26" s="9">
        <v>39</v>
      </c>
      <c r="I26" s="9">
        <v>5</v>
      </c>
      <c r="J26" s="19">
        <v>480000000</v>
      </c>
      <c r="K26" s="19">
        <v>479500000</v>
      </c>
      <c r="L26" s="19">
        <v>474985000</v>
      </c>
      <c r="M26" s="17">
        <f t="shared" si="0"/>
        <v>4515000</v>
      </c>
      <c r="N26" s="4" t="s">
        <v>67</v>
      </c>
      <c r="O26" s="24"/>
    </row>
    <row r="27" spans="1:16" s="5" customFormat="1" ht="30" x14ac:dyDescent="0.25">
      <c r="A27" s="2">
        <f t="shared" si="1"/>
        <v>138</v>
      </c>
      <c r="B27" s="25">
        <f t="shared" si="2"/>
        <v>21</v>
      </c>
      <c r="C27" s="22" t="s">
        <v>69</v>
      </c>
      <c r="D27" s="22" t="s">
        <v>68</v>
      </c>
      <c r="E27" s="50" t="s">
        <v>20</v>
      </c>
      <c r="F27" s="20">
        <v>42212.875</v>
      </c>
      <c r="G27" s="20">
        <v>42255.604166666664</v>
      </c>
      <c r="H27" s="9">
        <v>33</v>
      </c>
      <c r="I27" s="9">
        <v>3</v>
      </c>
      <c r="J27" s="19">
        <v>770000000</v>
      </c>
      <c r="K27" s="19">
        <v>764972000</v>
      </c>
      <c r="L27" s="19">
        <v>653276000</v>
      </c>
      <c r="M27" s="17">
        <f t="shared" si="0"/>
        <v>111696000</v>
      </c>
      <c r="N27" s="4" t="s">
        <v>70</v>
      </c>
      <c r="O27" s="26"/>
      <c r="P27" s="2"/>
    </row>
    <row r="28" spans="1:16" s="5" customFormat="1" x14ac:dyDescent="0.25">
      <c r="A28" s="2">
        <f t="shared" si="1"/>
        <v>139</v>
      </c>
      <c r="B28" s="23">
        <f t="shared" si="2"/>
        <v>22</v>
      </c>
      <c r="C28" s="16" t="s">
        <v>72</v>
      </c>
      <c r="D28" s="16" t="s">
        <v>71</v>
      </c>
      <c r="E28" s="50" t="s">
        <v>20</v>
      </c>
      <c r="F28" s="15">
        <v>42212.541666666664</v>
      </c>
      <c r="G28" s="15">
        <v>42243.666666666664</v>
      </c>
      <c r="H28" s="10">
        <v>26</v>
      </c>
      <c r="I28" s="10">
        <v>3</v>
      </c>
      <c r="J28" s="14">
        <v>500000000</v>
      </c>
      <c r="K28" s="14">
        <v>495893000</v>
      </c>
      <c r="L28" s="14">
        <v>490632000</v>
      </c>
      <c r="M28" s="17">
        <f t="shared" si="0"/>
        <v>5261000</v>
      </c>
      <c r="N28" s="4" t="s">
        <v>50</v>
      </c>
      <c r="O28" s="26"/>
      <c r="P28" s="2"/>
    </row>
    <row r="29" spans="1:16" s="6" customFormat="1" x14ac:dyDescent="0.25">
      <c r="A29" s="2">
        <f t="shared" si="1"/>
        <v>140</v>
      </c>
      <c r="B29" s="23">
        <f t="shared" si="2"/>
        <v>23</v>
      </c>
      <c r="C29" s="16" t="s">
        <v>34</v>
      </c>
      <c r="D29" s="16" t="s">
        <v>73</v>
      </c>
      <c r="E29" s="51" t="s">
        <v>20</v>
      </c>
      <c r="F29" s="15">
        <v>42208.75</v>
      </c>
      <c r="G29" s="15">
        <v>42241.666666666664</v>
      </c>
      <c r="H29" s="10">
        <v>17</v>
      </c>
      <c r="I29" s="10">
        <v>4</v>
      </c>
      <c r="J29" s="14">
        <v>1850000000</v>
      </c>
      <c r="K29" s="14">
        <v>1795171000</v>
      </c>
      <c r="L29" s="14">
        <v>1777102000</v>
      </c>
      <c r="M29" s="17">
        <f t="shared" si="0"/>
        <v>18069000</v>
      </c>
      <c r="N29" s="4" t="s">
        <v>6</v>
      </c>
      <c r="O29" s="27"/>
      <c r="P29" s="2"/>
    </row>
    <row r="30" spans="1:16" s="2" customFormat="1" x14ac:dyDescent="0.25">
      <c r="A30" s="2">
        <f t="shared" si="1"/>
        <v>141</v>
      </c>
      <c r="B30" s="23">
        <f t="shared" si="2"/>
        <v>24</v>
      </c>
      <c r="C30" s="16" t="s">
        <v>34</v>
      </c>
      <c r="D30" s="16" t="s">
        <v>74</v>
      </c>
      <c r="E30" s="12" t="s">
        <v>20</v>
      </c>
      <c r="F30" s="15">
        <v>42194.649305555555</v>
      </c>
      <c r="G30" s="15">
        <v>42233.583333333336</v>
      </c>
      <c r="H30" s="10">
        <v>23</v>
      </c>
      <c r="I30" s="10">
        <v>3</v>
      </c>
      <c r="J30" s="14">
        <v>750000000</v>
      </c>
      <c r="K30" s="14">
        <v>726848000</v>
      </c>
      <c r="L30" s="14">
        <v>714032000</v>
      </c>
      <c r="M30" s="17">
        <f t="shared" si="0"/>
        <v>12816000</v>
      </c>
      <c r="N30" s="4" t="s">
        <v>44</v>
      </c>
      <c r="O30" s="24"/>
    </row>
    <row r="31" spans="1:16" s="2" customFormat="1" ht="30" x14ac:dyDescent="0.25">
      <c r="A31" s="2">
        <f t="shared" si="1"/>
        <v>142</v>
      </c>
      <c r="B31" s="25">
        <f t="shared" si="2"/>
        <v>25</v>
      </c>
      <c r="C31" s="22" t="s">
        <v>34</v>
      </c>
      <c r="D31" s="22" t="s">
        <v>75</v>
      </c>
      <c r="E31" s="12" t="s">
        <v>20</v>
      </c>
      <c r="F31" s="20">
        <v>42194.739583333336</v>
      </c>
      <c r="G31" s="20">
        <v>42236.666666666664</v>
      </c>
      <c r="H31" s="9">
        <v>22</v>
      </c>
      <c r="I31" s="9">
        <v>5</v>
      </c>
      <c r="J31" s="19">
        <v>1000000000</v>
      </c>
      <c r="K31" s="19">
        <v>970497000</v>
      </c>
      <c r="L31" s="19">
        <v>821377000</v>
      </c>
      <c r="M31" s="17">
        <f t="shared" si="0"/>
        <v>149120000</v>
      </c>
      <c r="N31" s="4" t="s">
        <v>76</v>
      </c>
      <c r="O31" s="24"/>
    </row>
    <row r="32" spans="1:16" s="2" customFormat="1" ht="45" x14ac:dyDescent="0.25">
      <c r="A32" s="2">
        <f t="shared" si="1"/>
        <v>143</v>
      </c>
      <c r="B32" s="25">
        <f t="shared" si="2"/>
        <v>26</v>
      </c>
      <c r="C32" s="22" t="s">
        <v>34</v>
      </c>
      <c r="D32" s="22" t="s">
        <v>77</v>
      </c>
      <c r="E32" s="12" t="s">
        <v>20</v>
      </c>
      <c r="F32" s="20">
        <v>42194.722222222219</v>
      </c>
      <c r="G32" s="20">
        <v>42236.666666666664</v>
      </c>
      <c r="H32" s="9">
        <v>14</v>
      </c>
      <c r="I32" s="9">
        <v>3</v>
      </c>
      <c r="J32" s="19">
        <v>1000000000</v>
      </c>
      <c r="K32" s="19">
        <v>969810000</v>
      </c>
      <c r="L32" s="19">
        <v>960184000</v>
      </c>
      <c r="M32" s="17">
        <f t="shared" si="0"/>
        <v>9626000</v>
      </c>
      <c r="N32" s="4" t="s">
        <v>58</v>
      </c>
      <c r="O32" s="24"/>
    </row>
    <row r="33" spans="1:15" s="2" customFormat="1" ht="30" x14ac:dyDescent="0.25">
      <c r="A33" s="2">
        <f t="shared" si="1"/>
        <v>144</v>
      </c>
      <c r="B33" s="25">
        <f t="shared" si="2"/>
        <v>27</v>
      </c>
      <c r="C33" s="22" t="s">
        <v>34</v>
      </c>
      <c r="D33" s="22" t="s">
        <v>78</v>
      </c>
      <c r="E33" s="12" t="s">
        <v>20</v>
      </c>
      <c r="F33" s="20">
        <v>42194.708333333336</v>
      </c>
      <c r="G33" s="20">
        <v>42236.666666666664</v>
      </c>
      <c r="H33" s="9">
        <v>11</v>
      </c>
      <c r="I33" s="9">
        <v>3</v>
      </c>
      <c r="J33" s="19">
        <v>1000000000</v>
      </c>
      <c r="K33" s="19">
        <v>970415000</v>
      </c>
      <c r="L33" s="19">
        <v>942071000</v>
      </c>
      <c r="M33" s="17">
        <f t="shared" si="0"/>
        <v>28344000</v>
      </c>
      <c r="N33" s="4" t="s">
        <v>54</v>
      </c>
      <c r="O33" s="24"/>
    </row>
    <row r="34" spans="1:15" s="2" customFormat="1" ht="30" x14ac:dyDescent="0.25">
      <c r="A34" s="2">
        <f t="shared" si="1"/>
        <v>145</v>
      </c>
      <c r="B34" s="25">
        <f t="shared" si="2"/>
        <v>28</v>
      </c>
      <c r="C34" s="22" t="s">
        <v>34</v>
      </c>
      <c r="D34" s="22" t="s">
        <v>79</v>
      </c>
      <c r="E34" s="12" t="s">
        <v>20</v>
      </c>
      <c r="F34" s="20">
        <v>42194.708333333336</v>
      </c>
      <c r="G34" s="20">
        <v>42236.666666666664</v>
      </c>
      <c r="H34" s="9">
        <v>14</v>
      </c>
      <c r="I34" s="9">
        <v>3</v>
      </c>
      <c r="J34" s="19">
        <v>1500000000</v>
      </c>
      <c r="K34" s="19">
        <v>1454062000</v>
      </c>
      <c r="L34" s="19">
        <v>1443229000</v>
      </c>
      <c r="M34" s="17">
        <f t="shared" si="0"/>
        <v>10833000</v>
      </c>
      <c r="N34" s="4" t="s">
        <v>35</v>
      </c>
      <c r="O34" s="24"/>
    </row>
    <row r="35" spans="1:15" s="2" customFormat="1" ht="30" x14ac:dyDescent="0.25">
      <c r="A35" s="2">
        <f t="shared" si="1"/>
        <v>146</v>
      </c>
      <c r="B35" s="25">
        <f t="shared" si="2"/>
        <v>29</v>
      </c>
      <c r="C35" s="22" t="s">
        <v>34</v>
      </c>
      <c r="D35" s="22" t="s">
        <v>80</v>
      </c>
      <c r="E35" s="12" t="s">
        <v>20</v>
      </c>
      <c r="F35" s="20">
        <v>42194.75</v>
      </c>
      <c r="G35" s="20">
        <v>42236.666666666664</v>
      </c>
      <c r="H35" s="9">
        <v>14</v>
      </c>
      <c r="I35" s="9">
        <v>3</v>
      </c>
      <c r="J35" s="19">
        <v>1200000000</v>
      </c>
      <c r="K35" s="19">
        <v>1169290000</v>
      </c>
      <c r="L35" s="19">
        <v>1161222000</v>
      </c>
      <c r="M35" s="17">
        <f t="shared" si="0"/>
        <v>8068000</v>
      </c>
      <c r="N35" s="4" t="s">
        <v>35</v>
      </c>
      <c r="O35" s="24"/>
    </row>
    <row r="36" spans="1:15" s="2" customFormat="1" ht="30" x14ac:dyDescent="0.25">
      <c r="A36" s="2">
        <f t="shared" si="1"/>
        <v>147</v>
      </c>
      <c r="B36" s="25">
        <f t="shared" si="2"/>
        <v>30</v>
      </c>
      <c r="C36" s="22" t="s">
        <v>34</v>
      </c>
      <c r="D36" s="22" t="s">
        <v>81</v>
      </c>
      <c r="E36" s="12" t="s">
        <v>20</v>
      </c>
      <c r="F36" s="20">
        <v>42193.666666666664</v>
      </c>
      <c r="G36" s="20">
        <v>42236.666666666664</v>
      </c>
      <c r="H36" s="9">
        <v>19</v>
      </c>
      <c r="I36" s="9">
        <v>3</v>
      </c>
      <c r="J36" s="19">
        <v>1000000000</v>
      </c>
      <c r="K36" s="19">
        <v>970245000</v>
      </c>
      <c r="L36" s="19">
        <v>953463000</v>
      </c>
      <c r="M36" s="17">
        <f t="shared" si="0"/>
        <v>16782000</v>
      </c>
      <c r="N36" s="4" t="s">
        <v>82</v>
      </c>
      <c r="O36" s="24"/>
    </row>
    <row r="37" spans="1:15" s="2" customFormat="1" ht="45" x14ac:dyDescent="0.25">
      <c r="A37" s="2">
        <f t="shared" si="1"/>
        <v>148</v>
      </c>
      <c r="B37" s="25">
        <f t="shared" si="2"/>
        <v>31</v>
      </c>
      <c r="C37" s="22" t="s">
        <v>34</v>
      </c>
      <c r="D37" s="22" t="s">
        <v>83</v>
      </c>
      <c r="E37" s="12" t="s">
        <v>20</v>
      </c>
      <c r="F37" s="20">
        <v>42193.583333333336</v>
      </c>
      <c r="G37" s="20">
        <v>42236.666666666664</v>
      </c>
      <c r="H37" s="9">
        <v>23</v>
      </c>
      <c r="I37" s="9">
        <v>3</v>
      </c>
      <c r="J37" s="19">
        <v>1000000000</v>
      </c>
      <c r="K37" s="19">
        <v>970427000</v>
      </c>
      <c r="L37" s="19">
        <v>940955000</v>
      </c>
      <c r="M37" s="17">
        <f t="shared" si="0"/>
        <v>29472000</v>
      </c>
      <c r="N37" s="4" t="s">
        <v>84</v>
      </c>
      <c r="O37" s="24"/>
    </row>
    <row r="38" spans="1:15" s="2" customFormat="1" ht="45" x14ac:dyDescent="0.25">
      <c r="A38" s="2">
        <f t="shared" si="1"/>
        <v>149</v>
      </c>
      <c r="B38" s="25">
        <f t="shared" si="2"/>
        <v>32</v>
      </c>
      <c r="C38" s="22" t="s">
        <v>34</v>
      </c>
      <c r="D38" s="22" t="s">
        <v>85</v>
      </c>
      <c r="E38" s="12" t="s">
        <v>20</v>
      </c>
      <c r="F38" s="20">
        <v>42192.708333333336</v>
      </c>
      <c r="G38" s="20">
        <v>42234.666666666664</v>
      </c>
      <c r="H38" s="9">
        <v>25</v>
      </c>
      <c r="I38" s="9">
        <v>4</v>
      </c>
      <c r="J38" s="19">
        <v>693000000</v>
      </c>
      <c r="K38" s="19">
        <v>671999000</v>
      </c>
      <c r="L38" s="19">
        <v>602190000</v>
      </c>
      <c r="M38" s="17">
        <f t="shared" si="0"/>
        <v>69809000</v>
      </c>
      <c r="N38" s="4" t="s">
        <v>42</v>
      </c>
      <c r="O38" s="24"/>
    </row>
    <row r="39" spans="1:15" s="2" customFormat="1" x14ac:dyDescent="0.25">
      <c r="A39" s="2">
        <f t="shared" si="1"/>
        <v>150</v>
      </c>
      <c r="B39" s="23">
        <f t="shared" si="2"/>
        <v>33</v>
      </c>
      <c r="C39" s="16" t="s">
        <v>34</v>
      </c>
      <c r="D39" s="16" t="s">
        <v>86</v>
      </c>
      <c r="E39" s="12" t="s">
        <v>20</v>
      </c>
      <c r="F39" s="15">
        <v>42192.520833333336</v>
      </c>
      <c r="G39" s="15">
        <v>42234.666666666664</v>
      </c>
      <c r="H39" s="10">
        <v>19</v>
      </c>
      <c r="I39" s="10">
        <v>2</v>
      </c>
      <c r="J39" s="14">
        <v>275000000</v>
      </c>
      <c r="K39" s="14">
        <v>268290000</v>
      </c>
      <c r="L39" s="14">
        <v>267537000</v>
      </c>
      <c r="M39" s="17">
        <f t="shared" si="0"/>
        <v>753000</v>
      </c>
      <c r="N39" s="4" t="s">
        <v>87</v>
      </c>
      <c r="O39" s="24"/>
    </row>
    <row r="40" spans="1:15" s="2" customFormat="1" ht="30" x14ac:dyDescent="0.25">
      <c r="A40" s="2">
        <f t="shared" si="1"/>
        <v>151</v>
      </c>
      <c r="B40" s="25">
        <f t="shared" si="2"/>
        <v>34</v>
      </c>
      <c r="C40" s="22" t="s">
        <v>34</v>
      </c>
      <c r="D40" s="22" t="s">
        <v>88</v>
      </c>
      <c r="E40" s="12" t="s">
        <v>20</v>
      </c>
      <c r="F40" s="20">
        <v>42192.34375</v>
      </c>
      <c r="G40" s="20">
        <v>42227.583333333336</v>
      </c>
      <c r="H40" s="9">
        <v>17</v>
      </c>
      <c r="I40" s="9">
        <v>5</v>
      </c>
      <c r="J40" s="19">
        <v>300000000</v>
      </c>
      <c r="K40" s="19">
        <v>291011000</v>
      </c>
      <c r="L40" s="19">
        <v>289592000</v>
      </c>
      <c r="M40" s="17">
        <f t="shared" si="0"/>
        <v>1419000</v>
      </c>
      <c r="N40" s="4" t="s">
        <v>35</v>
      </c>
      <c r="O40" s="24"/>
    </row>
    <row r="41" spans="1:15" s="2" customFormat="1" x14ac:dyDescent="0.25">
      <c r="A41" s="2">
        <f t="shared" ref="A41:A45" si="3">A40+1</f>
        <v>152</v>
      </c>
      <c r="B41" s="23">
        <f t="shared" si="2"/>
        <v>35</v>
      </c>
      <c r="C41" s="16" t="s">
        <v>34</v>
      </c>
      <c r="D41" s="16" t="s">
        <v>89</v>
      </c>
      <c r="E41" s="12" t="s">
        <v>20</v>
      </c>
      <c r="F41" s="15">
        <v>42191.833333333336</v>
      </c>
      <c r="G41" s="15">
        <v>42232.583333333336</v>
      </c>
      <c r="H41" s="10">
        <v>26</v>
      </c>
      <c r="I41" s="10">
        <v>2</v>
      </c>
      <c r="J41" s="14">
        <v>825000000</v>
      </c>
      <c r="K41" s="14">
        <v>800193000</v>
      </c>
      <c r="L41" s="14">
        <v>760487000</v>
      </c>
      <c r="M41" s="17">
        <f t="shared" si="0"/>
        <v>39706000</v>
      </c>
      <c r="N41" s="4" t="s">
        <v>90</v>
      </c>
      <c r="O41" s="24"/>
    </row>
    <row r="42" spans="1:15" s="2" customFormat="1" x14ac:dyDescent="0.25">
      <c r="A42" s="2">
        <f t="shared" si="3"/>
        <v>153</v>
      </c>
      <c r="B42" s="23">
        <f t="shared" si="2"/>
        <v>36</v>
      </c>
      <c r="C42" s="16" t="s">
        <v>34</v>
      </c>
      <c r="D42" s="16" t="s">
        <v>91</v>
      </c>
      <c r="E42" s="12" t="s">
        <v>20</v>
      </c>
      <c r="F42" s="15">
        <v>42191.836805555555</v>
      </c>
      <c r="G42" s="15">
        <v>42232.583333333336</v>
      </c>
      <c r="H42" s="10">
        <v>29</v>
      </c>
      <c r="I42" s="10">
        <v>7</v>
      </c>
      <c r="J42" s="14">
        <v>1000000000</v>
      </c>
      <c r="K42" s="14">
        <v>967582000</v>
      </c>
      <c r="L42" s="14">
        <v>791657000</v>
      </c>
      <c r="M42" s="17">
        <f t="shared" si="0"/>
        <v>175925000</v>
      </c>
      <c r="N42" s="4" t="s">
        <v>92</v>
      </c>
      <c r="O42" s="24"/>
    </row>
    <row r="43" spans="1:15" s="2" customFormat="1" x14ac:dyDescent="0.25">
      <c r="A43" s="2">
        <f t="shared" si="3"/>
        <v>154</v>
      </c>
      <c r="B43" s="23">
        <f t="shared" si="2"/>
        <v>37</v>
      </c>
      <c r="C43" s="16" t="s">
        <v>34</v>
      </c>
      <c r="D43" s="16" t="s">
        <v>93</v>
      </c>
      <c r="E43" s="12" t="s">
        <v>20</v>
      </c>
      <c r="F43" s="15">
        <v>42191.840277777781</v>
      </c>
      <c r="G43" s="15">
        <v>42229.583333333336</v>
      </c>
      <c r="H43" s="10">
        <v>17</v>
      </c>
      <c r="I43" s="10">
        <v>3</v>
      </c>
      <c r="J43" s="14">
        <v>800000000</v>
      </c>
      <c r="K43" s="14">
        <v>773152000</v>
      </c>
      <c r="L43" s="14">
        <v>766466000</v>
      </c>
      <c r="M43" s="17">
        <f t="shared" si="0"/>
        <v>6686000</v>
      </c>
      <c r="N43" s="4" t="s">
        <v>94</v>
      </c>
      <c r="O43" s="24"/>
    </row>
    <row r="44" spans="1:15" s="2" customFormat="1" x14ac:dyDescent="0.25">
      <c r="A44" s="2">
        <f t="shared" si="3"/>
        <v>155</v>
      </c>
      <c r="B44" s="23">
        <f t="shared" si="2"/>
        <v>38</v>
      </c>
      <c r="C44" s="16" t="s">
        <v>34</v>
      </c>
      <c r="D44" s="16" t="s">
        <v>95</v>
      </c>
      <c r="E44" s="12" t="s">
        <v>20</v>
      </c>
      <c r="F44" s="15">
        <v>42191.729166666664</v>
      </c>
      <c r="G44" s="15">
        <v>42232.666666666664</v>
      </c>
      <c r="H44" s="10">
        <v>22</v>
      </c>
      <c r="I44" s="10">
        <v>3</v>
      </c>
      <c r="J44" s="14">
        <v>220000000</v>
      </c>
      <c r="K44" s="14">
        <v>215229000</v>
      </c>
      <c r="L44" s="14">
        <v>213628000</v>
      </c>
      <c r="M44" s="17">
        <f t="shared" si="0"/>
        <v>1601000</v>
      </c>
      <c r="N44" s="4" t="s">
        <v>96</v>
      </c>
      <c r="O44" s="24"/>
    </row>
    <row r="45" spans="1:15" s="2" customFormat="1" ht="60" x14ac:dyDescent="0.25">
      <c r="A45" s="2">
        <f t="shared" si="3"/>
        <v>156</v>
      </c>
      <c r="B45" s="25">
        <f t="shared" si="2"/>
        <v>39</v>
      </c>
      <c r="C45" s="22" t="s">
        <v>65</v>
      </c>
      <c r="D45" s="22" t="s">
        <v>97</v>
      </c>
      <c r="E45" s="12" t="s">
        <v>31</v>
      </c>
      <c r="F45" s="20">
        <v>42192.416666666664</v>
      </c>
      <c r="G45" s="20">
        <v>42237.666666666664</v>
      </c>
      <c r="H45" s="9">
        <v>14</v>
      </c>
      <c r="I45" s="9">
        <v>2</v>
      </c>
      <c r="J45" s="19">
        <v>160000000</v>
      </c>
      <c r="K45" s="19">
        <v>159786000</v>
      </c>
      <c r="L45" s="19">
        <v>150700000</v>
      </c>
      <c r="M45" s="17">
        <f t="shared" si="0"/>
        <v>9086000</v>
      </c>
      <c r="N45" s="4" t="s">
        <v>98</v>
      </c>
      <c r="O45" s="24"/>
    </row>
    <row r="46" spans="1:15" s="2" customFormat="1" ht="15.75" thickBot="1" x14ac:dyDescent="0.3">
      <c r="B46" s="28"/>
      <c r="C46" s="8"/>
      <c r="D46" s="7"/>
      <c r="E46" s="7"/>
      <c r="F46" s="7"/>
      <c r="G46" s="7"/>
      <c r="H46" s="7"/>
      <c r="I46" s="7"/>
      <c r="J46" s="18"/>
      <c r="K46" s="18"/>
      <c r="L46" s="18"/>
      <c r="M46" s="18"/>
      <c r="N46" s="7"/>
      <c r="O46" s="29"/>
    </row>
    <row r="47" spans="1:15" s="1" customFormat="1" ht="33.75" customHeight="1" thickBot="1" x14ac:dyDescent="0.3">
      <c r="B47" s="30"/>
      <c r="C47" s="31"/>
      <c r="D47" s="32" t="s">
        <v>9</v>
      </c>
      <c r="E47" s="32"/>
      <c r="F47" s="32"/>
      <c r="G47" s="32"/>
      <c r="H47" s="49">
        <f>AVERAGE(H7:H45)</f>
        <v>21.307692307692307</v>
      </c>
      <c r="I47" s="49">
        <f>AVERAGE(I7:I45)</f>
        <v>3.4358974358974357</v>
      </c>
      <c r="J47" s="33">
        <f>SUM(J7:J45)</f>
        <v>31247809000</v>
      </c>
      <c r="K47" s="33">
        <f>SUM(K7:K45)</f>
        <v>30494414720</v>
      </c>
      <c r="L47" s="33">
        <f>SUM(L7:L45)</f>
        <v>29597941000</v>
      </c>
      <c r="M47" s="33">
        <f>SUM(M7:M45)</f>
        <v>896473720</v>
      </c>
      <c r="N47" s="31"/>
      <c r="O47" s="34"/>
    </row>
  </sheetData>
  <autoFilter ref="B5:O47">
    <filterColumn colId="4" showButton="0"/>
    <filterColumn colId="5" showButton="0"/>
    <filterColumn colId="6" showButton="0"/>
  </autoFilter>
  <sortState ref="B6:J96">
    <sortCondition ref="B6:B96"/>
  </sortState>
  <mergeCells count="14">
    <mergeCell ref="B1:O1"/>
    <mergeCell ref="B2:O2"/>
    <mergeCell ref="B3:O3"/>
    <mergeCell ref="B5:B6"/>
    <mergeCell ref="C5:C6"/>
    <mergeCell ref="D5:D6"/>
    <mergeCell ref="E5:E6"/>
    <mergeCell ref="J5:J6"/>
    <mergeCell ref="K5:K6"/>
    <mergeCell ref="L5:L6"/>
    <mergeCell ref="M5:M6"/>
    <mergeCell ref="N5:N6"/>
    <mergeCell ref="O5:O6"/>
    <mergeCell ref="F5:I5"/>
  </mergeCells>
  <pageMargins left="0.39370078740157483" right="1.3779527559055118" top="0.39370078740157483" bottom="0.39370078740157483" header="0.31496062992125984" footer="0.31496062992125984"/>
  <pageSetup paperSize="5" scale="75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opLeftCell="B73" zoomScale="70" zoomScaleNormal="70" workbookViewId="0">
      <selection activeCell="J5" sqref="J5:J6"/>
    </sheetView>
  </sheetViews>
  <sheetFormatPr defaultRowHeight="15" x14ac:dyDescent="0.25"/>
  <cols>
    <col min="2" max="2" width="6.7109375" customWidth="1"/>
    <col min="3" max="3" width="50.7109375" customWidth="1"/>
    <col min="4" max="4" width="44.42578125" customWidth="1"/>
    <col min="5" max="5" width="5.7109375" customWidth="1"/>
    <col min="6" max="7" width="17.7109375" customWidth="1"/>
    <col min="8" max="8" width="7.85546875" customWidth="1"/>
    <col min="9" max="9" width="9" customWidth="1"/>
    <col min="10" max="12" width="18.140625" customWidth="1"/>
    <col min="13" max="13" width="18.7109375" bestFit="1" customWidth="1"/>
    <col min="14" max="14" width="27.28515625" customWidth="1"/>
    <col min="15" max="15" width="14.28515625" customWidth="1"/>
  </cols>
  <sheetData>
    <row r="1" spans="1:15" ht="18.75" x14ac:dyDescent="0.3">
      <c r="B1" s="305" t="s">
        <v>7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</row>
    <row r="2" spans="1:15" ht="18.75" x14ac:dyDescent="0.3">
      <c r="B2" s="305" t="s">
        <v>8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</row>
    <row r="3" spans="1:15" ht="18.75" x14ac:dyDescent="0.3">
      <c r="B3" s="305" t="s">
        <v>12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</row>
    <row r="4" spans="1:15" ht="15.75" thickBot="1" x14ac:dyDescent="0.3"/>
    <row r="5" spans="1:15" ht="38.25" customHeight="1" thickTop="1" x14ac:dyDescent="0.25">
      <c r="B5" s="306" t="s">
        <v>0</v>
      </c>
      <c r="C5" s="308" t="s">
        <v>13</v>
      </c>
      <c r="D5" s="308" t="s">
        <v>1</v>
      </c>
      <c r="E5" s="310" t="s">
        <v>11</v>
      </c>
      <c r="F5" s="300" t="s">
        <v>14</v>
      </c>
      <c r="G5" s="301"/>
      <c r="H5" s="301"/>
      <c r="I5" s="302"/>
      <c r="J5" s="308" t="s">
        <v>5</v>
      </c>
      <c r="K5" s="308" t="s">
        <v>2</v>
      </c>
      <c r="L5" s="308" t="s">
        <v>17</v>
      </c>
      <c r="M5" s="308" t="s">
        <v>3</v>
      </c>
      <c r="N5" s="308" t="s">
        <v>18</v>
      </c>
      <c r="O5" s="312" t="s">
        <v>4</v>
      </c>
    </row>
    <row r="6" spans="1:15" ht="38.25" customHeight="1" x14ac:dyDescent="0.25">
      <c r="B6" s="307"/>
      <c r="C6" s="309"/>
      <c r="D6" s="309"/>
      <c r="E6" s="311"/>
      <c r="F6" s="39" t="s">
        <v>15</v>
      </c>
      <c r="G6" s="39" t="s">
        <v>16</v>
      </c>
      <c r="H6" s="39" t="s">
        <v>22</v>
      </c>
      <c r="I6" s="39" t="s">
        <v>23</v>
      </c>
      <c r="J6" s="309"/>
      <c r="K6" s="309"/>
      <c r="L6" s="309"/>
      <c r="M6" s="309"/>
      <c r="N6" s="309"/>
      <c r="O6" s="313"/>
    </row>
    <row r="7" spans="1:15" s="2" customFormat="1" x14ac:dyDescent="0.25">
      <c r="A7" s="2">
        <v>118</v>
      </c>
      <c r="B7" s="40">
        <v>1</v>
      </c>
      <c r="C7" s="41" t="s">
        <v>36</v>
      </c>
      <c r="D7" s="42" t="s">
        <v>19</v>
      </c>
      <c r="E7" s="43" t="s">
        <v>20</v>
      </c>
      <c r="F7" s="44">
        <v>42234.90625</v>
      </c>
      <c r="G7" s="44">
        <v>42268.416666666664</v>
      </c>
      <c r="H7" s="45">
        <v>24</v>
      </c>
      <c r="I7" s="45">
        <v>3</v>
      </c>
      <c r="J7" s="46">
        <v>270000000</v>
      </c>
      <c r="K7" s="46">
        <v>265986000</v>
      </c>
      <c r="L7" s="46">
        <v>264000000</v>
      </c>
      <c r="M7" s="46">
        <f t="shared" ref="M7:M85" si="0">K7-L7</f>
        <v>1986000</v>
      </c>
      <c r="N7" s="47" t="s">
        <v>21</v>
      </c>
      <c r="O7" s="48"/>
    </row>
    <row r="8" spans="1:15" s="2" customFormat="1" x14ac:dyDescent="0.25">
      <c r="A8" s="2">
        <f>A7+1</f>
        <v>119</v>
      </c>
      <c r="B8" s="23">
        <f>B7+1</f>
        <v>2</v>
      </c>
      <c r="C8" s="13" t="s">
        <v>25</v>
      </c>
      <c r="D8" s="3" t="s">
        <v>24</v>
      </c>
      <c r="E8" s="12" t="s">
        <v>20</v>
      </c>
      <c r="F8" s="11">
        <v>42223.541666666664</v>
      </c>
      <c r="G8" s="11">
        <v>42254.666666666664</v>
      </c>
      <c r="H8" s="10">
        <v>20</v>
      </c>
      <c r="I8" s="10">
        <v>3</v>
      </c>
      <c r="J8" s="17">
        <v>1237500000</v>
      </c>
      <c r="K8" s="17">
        <v>1199738000</v>
      </c>
      <c r="L8" s="17">
        <v>1195698000</v>
      </c>
      <c r="M8" s="17">
        <f t="shared" si="0"/>
        <v>4040000</v>
      </c>
      <c r="N8" s="4" t="s">
        <v>26</v>
      </c>
      <c r="O8" s="24"/>
    </row>
    <row r="9" spans="1:15" s="2" customFormat="1" x14ac:dyDescent="0.25">
      <c r="A9" s="2">
        <f t="shared" ref="A9:B24" si="1">A8+1</f>
        <v>120</v>
      </c>
      <c r="B9" s="23">
        <f t="shared" si="1"/>
        <v>3</v>
      </c>
      <c r="C9" s="13" t="s">
        <v>25</v>
      </c>
      <c r="D9" s="13" t="s">
        <v>27</v>
      </c>
      <c r="E9" s="12" t="s">
        <v>20</v>
      </c>
      <c r="F9" s="11">
        <v>42223.625</v>
      </c>
      <c r="G9" s="11">
        <v>42254.666666666664</v>
      </c>
      <c r="H9" s="10">
        <v>21</v>
      </c>
      <c r="I9" s="10">
        <v>4</v>
      </c>
      <c r="J9" s="17">
        <v>1375000000</v>
      </c>
      <c r="K9" s="17">
        <v>1333713000</v>
      </c>
      <c r="L9" s="17">
        <v>1329508000</v>
      </c>
      <c r="M9" s="17">
        <f t="shared" si="0"/>
        <v>4205000</v>
      </c>
      <c r="N9" s="4" t="s">
        <v>26</v>
      </c>
      <c r="O9" s="24"/>
    </row>
    <row r="10" spans="1:15" s="2" customFormat="1" ht="30" x14ac:dyDescent="0.25">
      <c r="A10" s="2">
        <f t="shared" si="1"/>
        <v>121</v>
      </c>
      <c r="B10" s="25">
        <f t="shared" si="1"/>
        <v>4</v>
      </c>
      <c r="C10" s="13" t="s">
        <v>25</v>
      </c>
      <c r="D10" s="3" t="s">
        <v>28</v>
      </c>
      <c r="E10" s="12" t="s">
        <v>20</v>
      </c>
      <c r="F10" s="11">
        <v>42223.354166666664</v>
      </c>
      <c r="G10" s="11">
        <v>42257.666666666664</v>
      </c>
      <c r="H10" s="9">
        <v>15</v>
      </c>
      <c r="I10" s="9">
        <v>2</v>
      </c>
      <c r="J10" s="17">
        <v>700000000</v>
      </c>
      <c r="K10" s="17">
        <v>679616000</v>
      </c>
      <c r="L10" s="17">
        <v>668874000</v>
      </c>
      <c r="M10" s="17">
        <f t="shared" si="0"/>
        <v>10742000</v>
      </c>
      <c r="N10" s="4" t="s">
        <v>99</v>
      </c>
      <c r="O10" s="24"/>
    </row>
    <row r="11" spans="1:15" s="2" customFormat="1" x14ac:dyDescent="0.25">
      <c r="A11" s="2">
        <f t="shared" si="1"/>
        <v>122</v>
      </c>
      <c r="B11" s="23">
        <f t="shared" si="1"/>
        <v>5</v>
      </c>
      <c r="C11" s="13" t="s">
        <v>30</v>
      </c>
      <c r="D11" s="3" t="s">
        <v>29</v>
      </c>
      <c r="E11" s="12" t="s">
        <v>31</v>
      </c>
      <c r="F11" s="11">
        <v>42221.75</v>
      </c>
      <c r="G11" s="11">
        <v>42275.666666666664</v>
      </c>
      <c r="H11" s="10">
        <v>16</v>
      </c>
      <c r="I11" s="10">
        <v>4</v>
      </c>
      <c r="J11" s="17">
        <v>300000000</v>
      </c>
      <c r="K11" s="17">
        <v>292933000</v>
      </c>
      <c r="L11" s="17">
        <v>289858000</v>
      </c>
      <c r="M11" s="17">
        <f t="shared" si="0"/>
        <v>3075000</v>
      </c>
      <c r="N11" s="4" t="s">
        <v>32</v>
      </c>
      <c r="O11" s="24"/>
    </row>
    <row r="12" spans="1:15" s="2" customFormat="1" ht="30" x14ac:dyDescent="0.25">
      <c r="A12" s="21">
        <f t="shared" si="1"/>
        <v>123</v>
      </c>
      <c r="B12" s="25">
        <f t="shared" si="1"/>
        <v>6</v>
      </c>
      <c r="C12" s="13" t="s">
        <v>34</v>
      </c>
      <c r="D12" s="3" t="s">
        <v>33</v>
      </c>
      <c r="E12" s="12" t="s">
        <v>20</v>
      </c>
      <c r="F12" s="11">
        <v>42227.541666666664</v>
      </c>
      <c r="G12" s="11">
        <v>42251.666666666664</v>
      </c>
      <c r="H12" s="9">
        <v>17</v>
      </c>
      <c r="I12" s="9">
        <v>3</v>
      </c>
      <c r="J12" s="19">
        <v>500000000</v>
      </c>
      <c r="K12" s="19">
        <v>484718000</v>
      </c>
      <c r="L12" s="19">
        <v>482360000</v>
      </c>
      <c r="M12" s="17">
        <f t="shared" si="0"/>
        <v>2358000</v>
      </c>
      <c r="N12" s="4" t="s">
        <v>35</v>
      </c>
      <c r="O12" s="24"/>
    </row>
    <row r="13" spans="1:15" s="2" customFormat="1" ht="30" x14ac:dyDescent="0.25">
      <c r="A13" s="21">
        <f t="shared" si="1"/>
        <v>124</v>
      </c>
      <c r="B13" s="25">
        <f t="shared" si="1"/>
        <v>7</v>
      </c>
      <c r="C13" s="13" t="s">
        <v>38</v>
      </c>
      <c r="D13" s="3" t="s">
        <v>37</v>
      </c>
      <c r="E13" s="12" t="s">
        <v>39</v>
      </c>
      <c r="F13" s="20">
        <v>42234.958333333336</v>
      </c>
      <c r="G13" s="20">
        <v>42265.666666666664</v>
      </c>
      <c r="H13" s="9">
        <v>31</v>
      </c>
      <c r="I13" s="9">
        <v>3</v>
      </c>
      <c r="J13" s="17">
        <v>2705000000</v>
      </c>
      <c r="K13" s="19">
        <v>2704729000</v>
      </c>
      <c r="L13" s="19">
        <v>2702700000</v>
      </c>
      <c r="M13" s="17">
        <f t="shared" si="0"/>
        <v>2029000</v>
      </c>
      <c r="N13" s="4" t="s">
        <v>40</v>
      </c>
      <c r="O13" s="24"/>
    </row>
    <row r="14" spans="1:15" s="2" customFormat="1" x14ac:dyDescent="0.25">
      <c r="A14" s="2">
        <f t="shared" si="1"/>
        <v>125</v>
      </c>
      <c r="B14" s="23">
        <f t="shared" si="1"/>
        <v>8</v>
      </c>
      <c r="C14" s="13" t="s">
        <v>34</v>
      </c>
      <c r="D14" s="3" t="s">
        <v>41</v>
      </c>
      <c r="E14" s="12" t="s">
        <v>20</v>
      </c>
      <c r="F14" s="15">
        <v>42226.333333333336</v>
      </c>
      <c r="G14" s="15">
        <v>42258.458333333336</v>
      </c>
      <c r="H14" s="10">
        <v>15</v>
      </c>
      <c r="I14" s="10">
        <v>5</v>
      </c>
      <c r="J14" s="14">
        <v>220000000</v>
      </c>
      <c r="K14" s="14">
        <v>214416000</v>
      </c>
      <c r="L14" s="14">
        <v>211273000</v>
      </c>
      <c r="M14" s="17">
        <f t="shared" si="0"/>
        <v>3143000</v>
      </c>
      <c r="N14" s="4" t="s">
        <v>42</v>
      </c>
      <c r="O14" s="24"/>
    </row>
    <row r="15" spans="1:15" s="2" customFormat="1" x14ac:dyDescent="0.25">
      <c r="A15" s="2">
        <f t="shared" si="1"/>
        <v>126</v>
      </c>
      <c r="B15" s="23">
        <f t="shared" si="1"/>
        <v>9</v>
      </c>
      <c r="C15" s="16" t="s">
        <v>34</v>
      </c>
      <c r="D15" s="16" t="s">
        <v>43</v>
      </c>
      <c r="E15" s="12" t="s">
        <v>20</v>
      </c>
      <c r="F15" s="15">
        <v>42226.333333333336</v>
      </c>
      <c r="G15" s="15">
        <v>42258.458333333336</v>
      </c>
      <c r="H15" s="10">
        <v>14</v>
      </c>
      <c r="I15" s="10">
        <v>3</v>
      </c>
      <c r="J15" s="14">
        <v>242000000</v>
      </c>
      <c r="K15" s="14">
        <v>236207000</v>
      </c>
      <c r="L15" s="14">
        <v>233391000</v>
      </c>
      <c r="M15" s="17">
        <f t="shared" si="0"/>
        <v>2816000</v>
      </c>
      <c r="N15" s="4" t="s">
        <v>44</v>
      </c>
      <c r="O15" s="24"/>
    </row>
    <row r="16" spans="1:15" s="2" customFormat="1" x14ac:dyDescent="0.25">
      <c r="A16" s="2">
        <f t="shared" si="1"/>
        <v>127</v>
      </c>
      <c r="B16" s="23">
        <f t="shared" si="1"/>
        <v>10</v>
      </c>
      <c r="C16" s="13" t="s">
        <v>30</v>
      </c>
      <c r="D16" s="16" t="s">
        <v>45</v>
      </c>
      <c r="E16" s="12" t="s">
        <v>20</v>
      </c>
      <c r="F16" s="15">
        <v>42219.944444444445</v>
      </c>
      <c r="G16" s="15">
        <v>42257.645833333336</v>
      </c>
      <c r="H16" s="10">
        <v>26</v>
      </c>
      <c r="I16" s="10">
        <v>3</v>
      </c>
      <c r="J16" s="14">
        <v>750000000</v>
      </c>
      <c r="K16" s="14">
        <v>730908000</v>
      </c>
      <c r="L16" s="14">
        <v>718021000</v>
      </c>
      <c r="M16" s="17">
        <f t="shared" si="0"/>
        <v>12887000</v>
      </c>
      <c r="N16" s="4" t="s">
        <v>46</v>
      </c>
      <c r="O16" s="24"/>
    </row>
    <row r="17" spans="1:16" s="2" customFormat="1" x14ac:dyDescent="0.25">
      <c r="A17" s="2">
        <f t="shared" si="1"/>
        <v>128</v>
      </c>
      <c r="B17" s="23">
        <f t="shared" si="1"/>
        <v>11</v>
      </c>
      <c r="C17" s="16" t="s">
        <v>34</v>
      </c>
      <c r="D17" s="16" t="s">
        <v>47</v>
      </c>
      <c r="E17" s="12" t="s">
        <v>20</v>
      </c>
      <c r="F17" s="15">
        <v>42226.333333333336</v>
      </c>
      <c r="G17" s="15">
        <v>42258.458333333336</v>
      </c>
      <c r="H17" s="10">
        <v>14</v>
      </c>
      <c r="I17" s="10">
        <v>3</v>
      </c>
      <c r="J17" s="14">
        <v>220000000</v>
      </c>
      <c r="K17" s="14">
        <v>214249000</v>
      </c>
      <c r="L17" s="14">
        <v>201091000</v>
      </c>
      <c r="M17" s="17">
        <f t="shared" si="0"/>
        <v>13158000</v>
      </c>
      <c r="N17" s="4" t="s">
        <v>48</v>
      </c>
      <c r="O17" s="24"/>
    </row>
    <row r="18" spans="1:16" s="2" customFormat="1" x14ac:dyDescent="0.25">
      <c r="A18" s="2">
        <f t="shared" si="1"/>
        <v>129</v>
      </c>
      <c r="B18" s="23">
        <f t="shared" si="1"/>
        <v>12</v>
      </c>
      <c r="C18" s="16" t="s">
        <v>34</v>
      </c>
      <c r="D18" s="16" t="s">
        <v>49</v>
      </c>
      <c r="E18" s="12" t="s">
        <v>20</v>
      </c>
      <c r="F18" s="15">
        <v>42226.333333333336</v>
      </c>
      <c r="G18" s="15">
        <v>42258.458333333336</v>
      </c>
      <c r="H18" s="10">
        <v>15</v>
      </c>
      <c r="I18" s="10">
        <v>4</v>
      </c>
      <c r="J18" s="14">
        <v>220000000</v>
      </c>
      <c r="K18" s="14">
        <v>209603000</v>
      </c>
      <c r="L18" s="14">
        <v>206231000</v>
      </c>
      <c r="M18" s="17">
        <f t="shared" si="0"/>
        <v>3372000</v>
      </c>
      <c r="N18" s="4" t="s">
        <v>50</v>
      </c>
      <c r="O18" s="24"/>
    </row>
    <row r="19" spans="1:16" s="2" customFormat="1" x14ac:dyDescent="0.25">
      <c r="A19" s="2">
        <f t="shared" si="1"/>
        <v>130</v>
      </c>
      <c r="B19" s="23">
        <f t="shared" si="1"/>
        <v>13</v>
      </c>
      <c r="C19" s="13" t="s">
        <v>38</v>
      </c>
      <c r="D19" s="16" t="s">
        <v>51</v>
      </c>
      <c r="E19" s="12" t="s">
        <v>20</v>
      </c>
      <c r="F19" s="15">
        <v>42216.708333333336</v>
      </c>
      <c r="G19" s="15">
        <v>42245.666666666664</v>
      </c>
      <c r="H19" s="10">
        <v>30</v>
      </c>
      <c r="I19" s="10">
        <v>3</v>
      </c>
      <c r="J19" s="14">
        <v>1161137000</v>
      </c>
      <c r="K19" s="14">
        <v>1146707000</v>
      </c>
      <c r="L19" s="14">
        <v>1139500000</v>
      </c>
      <c r="M19" s="17">
        <f t="shared" si="0"/>
        <v>7207000</v>
      </c>
      <c r="N19" s="4" t="s">
        <v>52</v>
      </c>
      <c r="O19" s="24"/>
    </row>
    <row r="20" spans="1:16" s="2" customFormat="1" ht="30" x14ac:dyDescent="0.25">
      <c r="A20" s="21">
        <f t="shared" si="1"/>
        <v>131</v>
      </c>
      <c r="B20" s="25">
        <f t="shared" si="1"/>
        <v>14</v>
      </c>
      <c r="C20" s="22" t="s">
        <v>30</v>
      </c>
      <c r="D20" s="22" t="s">
        <v>53</v>
      </c>
      <c r="E20" s="12" t="s">
        <v>20</v>
      </c>
      <c r="F20" s="20">
        <v>42216.583333333336</v>
      </c>
      <c r="G20" s="20">
        <v>42247.666666666664</v>
      </c>
      <c r="H20" s="9">
        <v>21</v>
      </c>
      <c r="I20" s="9">
        <v>3</v>
      </c>
      <c r="J20" s="19">
        <v>2500000000</v>
      </c>
      <c r="K20" s="19">
        <v>2430380000</v>
      </c>
      <c r="L20" s="19">
        <v>2406741000</v>
      </c>
      <c r="M20" s="17">
        <f t="shared" si="0"/>
        <v>23639000</v>
      </c>
      <c r="N20" s="4" t="s">
        <v>54</v>
      </c>
      <c r="O20" s="24"/>
    </row>
    <row r="21" spans="1:16" s="2" customFormat="1" x14ac:dyDescent="0.25">
      <c r="A21" s="2">
        <f t="shared" si="1"/>
        <v>132</v>
      </c>
      <c r="B21" s="23">
        <f t="shared" si="1"/>
        <v>15</v>
      </c>
      <c r="C21" s="16" t="s">
        <v>34</v>
      </c>
      <c r="D21" s="16" t="s">
        <v>55</v>
      </c>
      <c r="E21" s="12" t="s">
        <v>20</v>
      </c>
      <c r="F21" s="15">
        <v>42214.375</v>
      </c>
      <c r="G21" s="15">
        <v>42237.999305555553</v>
      </c>
      <c r="H21" s="10">
        <v>21</v>
      </c>
      <c r="I21" s="10">
        <v>3</v>
      </c>
      <c r="J21" s="14">
        <v>742500000</v>
      </c>
      <c r="K21" s="14">
        <v>720737000</v>
      </c>
      <c r="L21" s="14">
        <v>716020000</v>
      </c>
      <c r="M21" s="17">
        <f t="shared" si="0"/>
        <v>4717000</v>
      </c>
      <c r="N21" s="4" t="s">
        <v>56</v>
      </c>
      <c r="O21" s="24"/>
    </row>
    <row r="22" spans="1:16" s="2" customFormat="1" ht="30" x14ac:dyDescent="0.25">
      <c r="A22" s="21">
        <f t="shared" si="1"/>
        <v>133</v>
      </c>
      <c r="B22" s="25">
        <f t="shared" si="1"/>
        <v>16</v>
      </c>
      <c r="C22" s="22" t="s">
        <v>34</v>
      </c>
      <c r="D22" s="22" t="s">
        <v>57</v>
      </c>
      <c r="E22" s="12" t="s">
        <v>20</v>
      </c>
      <c r="F22" s="20">
        <v>42213.645833333336</v>
      </c>
      <c r="G22" s="20">
        <v>42237.999305555553</v>
      </c>
      <c r="H22" s="9">
        <v>18</v>
      </c>
      <c r="I22" s="9">
        <v>3</v>
      </c>
      <c r="J22" s="19">
        <v>750000000</v>
      </c>
      <c r="K22" s="19">
        <v>727225000</v>
      </c>
      <c r="L22" s="19">
        <v>719314000</v>
      </c>
      <c r="M22" s="17">
        <f t="shared" si="0"/>
        <v>7911000</v>
      </c>
      <c r="N22" s="4" t="s">
        <v>58</v>
      </c>
      <c r="O22" s="24"/>
    </row>
    <row r="23" spans="1:16" s="2" customFormat="1" ht="30" x14ac:dyDescent="0.25">
      <c r="A23" s="21">
        <f t="shared" si="1"/>
        <v>134</v>
      </c>
      <c r="B23" s="25">
        <f t="shared" si="1"/>
        <v>17</v>
      </c>
      <c r="C23" s="22" t="s">
        <v>30</v>
      </c>
      <c r="D23" s="22" t="s">
        <v>59</v>
      </c>
      <c r="E23" s="12" t="s">
        <v>20</v>
      </c>
      <c r="F23" s="20">
        <v>42213.513888888891</v>
      </c>
      <c r="G23" s="20">
        <v>42247.333333333336</v>
      </c>
      <c r="H23" s="9">
        <v>22</v>
      </c>
      <c r="I23" s="9">
        <v>4</v>
      </c>
      <c r="J23" s="19">
        <v>500000000</v>
      </c>
      <c r="K23" s="19">
        <v>486814000</v>
      </c>
      <c r="L23" s="19">
        <v>434717000</v>
      </c>
      <c r="M23" s="17">
        <f t="shared" si="0"/>
        <v>52097000</v>
      </c>
      <c r="N23" s="4" t="s">
        <v>60</v>
      </c>
      <c r="O23" s="24"/>
    </row>
    <row r="24" spans="1:16" s="2" customFormat="1" ht="30" x14ac:dyDescent="0.25">
      <c r="A24" s="21">
        <f t="shared" si="1"/>
        <v>135</v>
      </c>
      <c r="B24" s="25">
        <f t="shared" si="1"/>
        <v>18</v>
      </c>
      <c r="C24" s="22" t="s">
        <v>62</v>
      </c>
      <c r="D24" s="22" t="s">
        <v>61</v>
      </c>
      <c r="E24" s="12" t="s">
        <v>39</v>
      </c>
      <c r="F24" s="20">
        <v>42213.416666666664</v>
      </c>
      <c r="G24" s="20">
        <v>42254.999305555553</v>
      </c>
      <c r="H24" s="9">
        <v>40</v>
      </c>
      <c r="I24" s="9">
        <v>4</v>
      </c>
      <c r="J24" s="19">
        <v>240672000</v>
      </c>
      <c r="K24" s="19">
        <v>240663720</v>
      </c>
      <c r="L24" s="19">
        <v>234600000</v>
      </c>
      <c r="M24" s="17">
        <f t="shared" si="0"/>
        <v>6063720</v>
      </c>
      <c r="N24" s="4" t="s">
        <v>63</v>
      </c>
      <c r="O24" s="24"/>
    </row>
    <row r="25" spans="1:16" s="2" customFormat="1" x14ac:dyDescent="0.25">
      <c r="A25" s="2">
        <f t="shared" ref="A25:B40" si="2">A24+1</f>
        <v>136</v>
      </c>
      <c r="B25" s="23">
        <f t="shared" si="2"/>
        <v>19</v>
      </c>
      <c r="C25" s="52" t="s">
        <v>65</v>
      </c>
      <c r="D25" s="16" t="s">
        <v>64</v>
      </c>
      <c r="E25" s="12" t="s">
        <v>20</v>
      </c>
      <c r="F25" s="15">
        <v>42213.375</v>
      </c>
      <c r="G25" s="15">
        <v>42250.625</v>
      </c>
      <c r="H25" s="10">
        <v>27</v>
      </c>
      <c r="I25" s="10">
        <v>5</v>
      </c>
      <c r="J25" s="14">
        <v>291000000</v>
      </c>
      <c r="K25" s="14">
        <v>290700000</v>
      </c>
      <c r="L25" s="14">
        <v>269259000</v>
      </c>
      <c r="M25" s="17">
        <f t="shared" si="0"/>
        <v>21441000</v>
      </c>
      <c r="N25" s="4" t="s">
        <v>10</v>
      </c>
      <c r="O25" s="24"/>
    </row>
    <row r="26" spans="1:16" s="2" customFormat="1" ht="30" x14ac:dyDescent="0.25">
      <c r="A26" s="2">
        <f t="shared" si="2"/>
        <v>137</v>
      </c>
      <c r="B26" s="25">
        <f t="shared" si="2"/>
        <v>20</v>
      </c>
      <c r="C26" s="53" t="s">
        <v>65</v>
      </c>
      <c r="D26" s="22" t="s">
        <v>66</v>
      </c>
      <c r="E26" s="12" t="s">
        <v>20</v>
      </c>
      <c r="F26" s="20">
        <v>42213.375</v>
      </c>
      <c r="G26" s="20">
        <v>42250.625</v>
      </c>
      <c r="H26" s="9">
        <v>39</v>
      </c>
      <c r="I26" s="9">
        <v>5</v>
      </c>
      <c r="J26" s="19">
        <v>480000000</v>
      </c>
      <c r="K26" s="19">
        <v>479500000</v>
      </c>
      <c r="L26" s="19">
        <v>474985000</v>
      </c>
      <c r="M26" s="17">
        <f t="shared" si="0"/>
        <v>4515000</v>
      </c>
      <c r="N26" s="4" t="s">
        <v>67</v>
      </c>
      <c r="O26" s="24"/>
    </row>
    <row r="27" spans="1:16" s="5" customFormat="1" ht="30" x14ac:dyDescent="0.25">
      <c r="A27" s="2">
        <f t="shared" si="2"/>
        <v>138</v>
      </c>
      <c r="B27" s="25">
        <f t="shared" si="2"/>
        <v>21</v>
      </c>
      <c r="C27" s="22" t="s">
        <v>69</v>
      </c>
      <c r="D27" s="22" t="s">
        <v>68</v>
      </c>
      <c r="E27" s="50" t="s">
        <v>20</v>
      </c>
      <c r="F27" s="20">
        <v>42212.875</v>
      </c>
      <c r="G27" s="20">
        <v>42255.604166666664</v>
      </c>
      <c r="H27" s="9">
        <v>33</v>
      </c>
      <c r="I27" s="9">
        <v>3</v>
      </c>
      <c r="J27" s="19">
        <v>770000000</v>
      </c>
      <c r="K27" s="19">
        <v>764972000</v>
      </c>
      <c r="L27" s="19">
        <v>653276000</v>
      </c>
      <c r="M27" s="17">
        <f t="shared" si="0"/>
        <v>111696000</v>
      </c>
      <c r="N27" s="4" t="s">
        <v>70</v>
      </c>
      <c r="O27" s="26"/>
      <c r="P27" s="2"/>
    </row>
    <row r="28" spans="1:16" s="5" customFormat="1" x14ac:dyDescent="0.25">
      <c r="A28" s="2">
        <f t="shared" si="2"/>
        <v>139</v>
      </c>
      <c r="B28" s="23">
        <f t="shared" si="2"/>
        <v>22</v>
      </c>
      <c r="C28" s="16" t="s">
        <v>72</v>
      </c>
      <c r="D28" s="16" t="s">
        <v>71</v>
      </c>
      <c r="E28" s="50" t="s">
        <v>20</v>
      </c>
      <c r="F28" s="15">
        <v>42212.541666666664</v>
      </c>
      <c r="G28" s="15">
        <v>42243.666666666664</v>
      </c>
      <c r="H28" s="10">
        <v>26</v>
      </c>
      <c r="I28" s="10">
        <v>3</v>
      </c>
      <c r="J28" s="14">
        <v>500000000</v>
      </c>
      <c r="K28" s="14">
        <v>495893000</v>
      </c>
      <c r="L28" s="14">
        <v>490632000</v>
      </c>
      <c r="M28" s="17">
        <f t="shared" si="0"/>
        <v>5261000</v>
      </c>
      <c r="N28" s="4" t="s">
        <v>50</v>
      </c>
      <c r="O28" s="26"/>
      <c r="P28" s="2"/>
    </row>
    <row r="29" spans="1:16" s="6" customFormat="1" x14ac:dyDescent="0.25">
      <c r="A29" s="2">
        <f t="shared" si="2"/>
        <v>140</v>
      </c>
      <c r="B29" s="23">
        <f t="shared" si="2"/>
        <v>23</v>
      </c>
      <c r="C29" s="16" t="s">
        <v>34</v>
      </c>
      <c r="D29" s="16" t="s">
        <v>73</v>
      </c>
      <c r="E29" s="51" t="s">
        <v>20</v>
      </c>
      <c r="F29" s="15">
        <v>42208.75</v>
      </c>
      <c r="G29" s="15">
        <v>42241.666666666664</v>
      </c>
      <c r="H29" s="10">
        <v>17</v>
      </c>
      <c r="I29" s="10">
        <v>4</v>
      </c>
      <c r="J29" s="14">
        <v>1850000000</v>
      </c>
      <c r="K29" s="14">
        <v>1795171000</v>
      </c>
      <c r="L29" s="14">
        <v>1777102000</v>
      </c>
      <c r="M29" s="17">
        <f t="shared" si="0"/>
        <v>18069000</v>
      </c>
      <c r="N29" s="4" t="s">
        <v>6</v>
      </c>
      <c r="O29" s="27"/>
      <c r="P29" s="2"/>
    </row>
    <row r="30" spans="1:16" s="2" customFormat="1" x14ac:dyDescent="0.25">
      <c r="A30" s="2">
        <f t="shared" si="2"/>
        <v>141</v>
      </c>
      <c r="B30" s="23">
        <f t="shared" si="2"/>
        <v>24</v>
      </c>
      <c r="C30" s="16" t="s">
        <v>34</v>
      </c>
      <c r="D30" s="16" t="s">
        <v>74</v>
      </c>
      <c r="E30" s="12" t="s">
        <v>20</v>
      </c>
      <c r="F30" s="15">
        <v>42194.649305555555</v>
      </c>
      <c r="G30" s="15">
        <v>42233.583333333336</v>
      </c>
      <c r="H30" s="10">
        <v>23</v>
      </c>
      <c r="I30" s="10">
        <v>3</v>
      </c>
      <c r="J30" s="14">
        <v>750000000</v>
      </c>
      <c r="K30" s="14">
        <v>726848000</v>
      </c>
      <c r="L30" s="14">
        <v>714032000</v>
      </c>
      <c r="M30" s="17">
        <f t="shared" si="0"/>
        <v>12816000</v>
      </c>
      <c r="N30" s="4" t="s">
        <v>44</v>
      </c>
      <c r="O30" s="24"/>
    </row>
    <row r="31" spans="1:16" s="2" customFormat="1" ht="30" x14ac:dyDescent="0.25">
      <c r="A31" s="2">
        <f t="shared" si="2"/>
        <v>142</v>
      </c>
      <c r="B31" s="25">
        <f t="shared" si="2"/>
        <v>25</v>
      </c>
      <c r="C31" s="22" t="s">
        <v>34</v>
      </c>
      <c r="D31" s="22" t="s">
        <v>75</v>
      </c>
      <c r="E31" s="12" t="s">
        <v>20</v>
      </c>
      <c r="F31" s="20">
        <v>42194.739583333336</v>
      </c>
      <c r="G31" s="20">
        <v>42236.666666666664</v>
      </c>
      <c r="H31" s="9">
        <v>22</v>
      </c>
      <c r="I31" s="9">
        <v>5</v>
      </c>
      <c r="J31" s="19">
        <v>1000000000</v>
      </c>
      <c r="K31" s="19">
        <v>970497000</v>
      </c>
      <c r="L31" s="19">
        <v>821377000</v>
      </c>
      <c r="M31" s="17">
        <f t="shared" si="0"/>
        <v>149120000</v>
      </c>
      <c r="N31" s="4" t="s">
        <v>76</v>
      </c>
      <c r="O31" s="24"/>
    </row>
    <row r="32" spans="1:16" s="2" customFormat="1" ht="45" x14ac:dyDescent="0.25">
      <c r="A32" s="2">
        <f t="shared" si="2"/>
        <v>143</v>
      </c>
      <c r="B32" s="25">
        <f t="shared" si="2"/>
        <v>26</v>
      </c>
      <c r="C32" s="22" t="s">
        <v>34</v>
      </c>
      <c r="D32" s="22" t="s">
        <v>77</v>
      </c>
      <c r="E32" s="12" t="s">
        <v>20</v>
      </c>
      <c r="F32" s="20">
        <v>42194.722222222219</v>
      </c>
      <c r="G32" s="20">
        <v>42236.666666666664</v>
      </c>
      <c r="H32" s="9">
        <v>14</v>
      </c>
      <c r="I32" s="9">
        <v>3</v>
      </c>
      <c r="J32" s="19">
        <v>1000000000</v>
      </c>
      <c r="K32" s="19">
        <v>969810000</v>
      </c>
      <c r="L32" s="19">
        <v>960184000</v>
      </c>
      <c r="M32" s="17">
        <f t="shared" si="0"/>
        <v>9626000</v>
      </c>
      <c r="N32" s="4" t="s">
        <v>58</v>
      </c>
      <c r="O32" s="24"/>
    </row>
    <row r="33" spans="1:15" s="2" customFormat="1" ht="30" x14ac:dyDescent="0.25">
      <c r="A33" s="2">
        <f t="shared" si="2"/>
        <v>144</v>
      </c>
      <c r="B33" s="25">
        <f t="shared" si="2"/>
        <v>27</v>
      </c>
      <c r="C33" s="22" t="s">
        <v>34</v>
      </c>
      <c r="D33" s="22" t="s">
        <v>78</v>
      </c>
      <c r="E33" s="12" t="s">
        <v>20</v>
      </c>
      <c r="F33" s="20">
        <v>42194.708333333336</v>
      </c>
      <c r="G33" s="20">
        <v>42236.666666666664</v>
      </c>
      <c r="H33" s="9">
        <v>11</v>
      </c>
      <c r="I33" s="9">
        <v>3</v>
      </c>
      <c r="J33" s="19">
        <v>1000000000</v>
      </c>
      <c r="K33" s="19">
        <v>970415000</v>
      </c>
      <c r="L33" s="19">
        <v>942071000</v>
      </c>
      <c r="M33" s="17">
        <f t="shared" si="0"/>
        <v>28344000</v>
      </c>
      <c r="N33" s="4" t="s">
        <v>54</v>
      </c>
      <c r="O33" s="24"/>
    </row>
    <row r="34" spans="1:15" s="2" customFormat="1" ht="30" x14ac:dyDescent="0.25">
      <c r="A34" s="2">
        <f t="shared" si="2"/>
        <v>145</v>
      </c>
      <c r="B34" s="25">
        <f t="shared" si="2"/>
        <v>28</v>
      </c>
      <c r="C34" s="22" t="s">
        <v>34</v>
      </c>
      <c r="D34" s="22" t="s">
        <v>79</v>
      </c>
      <c r="E34" s="12" t="s">
        <v>20</v>
      </c>
      <c r="F34" s="20">
        <v>42194.708333333336</v>
      </c>
      <c r="G34" s="20">
        <v>42236.666666666664</v>
      </c>
      <c r="H34" s="9">
        <v>14</v>
      </c>
      <c r="I34" s="9">
        <v>3</v>
      </c>
      <c r="J34" s="19">
        <v>1500000000</v>
      </c>
      <c r="K34" s="19">
        <v>1454062000</v>
      </c>
      <c r="L34" s="19">
        <v>1443229000</v>
      </c>
      <c r="M34" s="17">
        <f t="shared" si="0"/>
        <v>10833000</v>
      </c>
      <c r="N34" s="4" t="s">
        <v>35</v>
      </c>
      <c r="O34" s="24"/>
    </row>
    <row r="35" spans="1:15" s="2" customFormat="1" ht="30" x14ac:dyDescent="0.25">
      <c r="A35" s="2">
        <f t="shared" si="2"/>
        <v>146</v>
      </c>
      <c r="B35" s="25">
        <f t="shared" si="2"/>
        <v>29</v>
      </c>
      <c r="C35" s="22" t="s">
        <v>34</v>
      </c>
      <c r="D35" s="22" t="s">
        <v>80</v>
      </c>
      <c r="E35" s="12" t="s">
        <v>20</v>
      </c>
      <c r="F35" s="20">
        <v>42194.75</v>
      </c>
      <c r="G35" s="20">
        <v>42236.666666666664</v>
      </c>
      <c r="H35" s="9">
        <v>14</v>
      </c>
      <c r="I35" s="9">
        <v>3</v>
      </c>
      <c r="J35" s="19">
        <v>1200000000</v>
      </c>
      <c r="K35" s="19">
        <v>1169290000</v>
      </c>
      <c r="L35" s="19">
        <v>1161222000</v>
      </c>
      <c r="M35" s="17">
        <f t="shared" si="0"/>
        <v>8068000</v>
      </c>
      <c r="N35" s="4" t="s">
        <v>35</v>
      </c>
      <c r="O35" s="24"/>
    </row>
    <row r="36" spans="1:15" s="2" customFormat="1" ht="30" x14ac:dyDescent="0.25">
      <c r="A36" s="2">
        <f t="shared" si="2"/>
        <v>147</v>
      </c>
      <c r="B36" s="25">
        <f t="shared" si="2"/>
        <v>30</v>
      </c>
      <c r="C36" s="22" t="s">
        <v>34</v>
      </c>
      <c r="D36" s="22" t="s">
        <v>81</v>
      </c>
      <c r="E36" s="12" t="s">
        <v>20</v>
      </c>
      <c r="F36" s="20">
        <v>42193.666666666664</v>
      </c>
      <c r="G36" s="20">
        <v>42236.666666666664</v>
      </c>
      <c r="H36" s="9">
        <v>19</v>
      </c>
      <c r="I36" s="9">
        <v>3</v>
      </c>
      <c r="J36" s="19">
        <v>1000000000</v>
      </c>
      <c r="K36" s="19">
        <v>970245000</v>
      </c>
      <c r="L36" s="19">
        <v>953463000</v>
      </c>
      <c r="M36" s="17">
        <f t="shared" si="0"/>
        <v>16782000</v>
      </c>
      <c r="N36" s="4" t="s">
        <v>82</v>
      </c>
      <c r="O36" s="24"/>
    </row>
    <row r="37" spans="1:15" s="2" customFormat="1" ht="45" x14ac:dyDescent="0.25">
      <c r="A37" s="2">
        <f t="shared" si="2"/>
        <v>148</v>
      </c>
      <c r="B37" s="25">
        <f t="shared" si="2"/>
        <v>31</v>
      </c>
      <c r="C37" s="22" t="s">
        <v>34</v>
      </c>
      <c r="D37" s="22" t="s">
        <v>83</v>
      </c>
      <c r="E37" s="12" t="s">
        <v>20</v>
      </c>
      <c r="F37" s="20">
        <v>42193.583333333336</v>
      </c>
      <c r="G37" s="20">
        <v>42236.666666666664</v>
      </c>
      <c r="H37" s="9">
        <v>23</v>
      </c>
      <c r="I37" s="9">
        <v>3</v>
      </c>
      <c r="J37" s="19">
        <v>1000000000</v>
      </c>
      <c r="K37" s="19">
        <v>970427000</v>
      </c>
      <c r="L37" s="19">
        <v>940955000</v>
      </c>
      <c r="M37" s="17">
        <f t="shared" si="0"/>
        <v>29472000</v>
      </c>
      <c r="N37" s="4" t="s">
        <v>84</v>
      </c>
      <c r="O37" s="24"/>
    </row>
    <row r="38" spans="1:15" s="2" customFormat="1" ht="45" x14ac:dyDescent="0.25">
      <c r="A38" s="2">
        <f t="shared" si="2"/>
        <v>149</v>
      </c>
      <c r="B38" s="25">
        <f t="shared" si="2"/>
        <v>32</v>
      </c>
      <c r="C38" s="22" t="s">
        <v>34</v>
      </c>
      <c r="D38" s="22" t="s">
        <v>85</v>
      </c>
      <c r="E38" s="12" t="s">
        <v>20</v>
      </c>
      <c r="F38" s="20">
        <v>42192.708333333336</v>
      </c>
      <c r="G38" s="20">
        <v>42234.666666666664</v>
      </c>
      <c r="H38" s="9">
        <v>25</v>
      </c>
      <c r="I38" s="9">
        <v>4</v>
      </c>
      <c r="J38" s="19">
        <v>693000000</v>
      </c>
      <c r="K38" s="19">
        <v>671999000</v>
      </c>
      <c r="L38" s="19">
        <v>602190000</v>
      </c>
      <c r="M38" s="17">
        <f t="shared" si="0"/>
        <v>69809000</v>
      </c>
      <c r="N38" s="4" t="s">
        <v>42</v>
      </c>
      <c r="O38" s="24"/>
    </row>
    <row r="39" spans="1:15" s="2" customFormat="1" x14ac:dyDescent="0.25">
      <c r="A39" s="2">
        <f t="shared" si="2"/>
        <v>150</v>
      </c>
      <c r="B39" s="23">
        <f t="shared" si="2"/>
        <v>33</v>
      </c>
      <c r="C39" s="16" t="s">
        <v>34</v>
      </c>
      <c r="D39" s="16" t="s">
        <v>86</v>
      </c>
      <c r="E39" s="12" t="s">
        <v>20</v>
      </c>
      <c r="F39" s="15">
        <v>42192.520833333336</v>
      </c>
      <c r="G39" s="15">
        <v>42234.666666666664</v>
      </c>
      <c r="H39" s="10">
        <v>19</v>
      </c>
      <c r="I39" s="10">
        <v>2</v>
      </c>
      <c r="J39" s="14">
        <v>275000000</v>
      </c>
      <c r="K39" s="14">
        <v>268290000</v>
      </c>
      <c r="L39" s="14">
        <v>267537000</v>
      </c>
      <c r="M39" s="17">
        <f t="shared" si="0"/>
        <v>753000</v>
      </c>
      <c r="N39" s="4" t="s">
        <v>87</v>
      </c>
      <c r="O39" s="24"/>
    </row>
    <row r="40" spans="1:15" s="2" customFormat="1" ht="30" x14ac:dyDescent="0.25">
      <c r="A40" s="2">
        <f t="shared" si="2"/>
        <v>151</v>
      </c>
      <c r="B40" s="25">
        <f t="shared" si="2"/>
        <v>34</v>
      </c>
      <c r="C40" s="22" t="s">
        <v>34</v>
      </c>
      <c r="D40" s="22" t="s">
        <v>88</v>
      </c>
      <c r="E40" s="12" t="s">
        <v>20</v>
      </c>
      <c r="F40" s="20">
        <v>42192.34375</v>
      </c>
      <c r="G40" s="20">
        <v>42227.583333333336</v>
      </c>
      <c r="H40" s="9">
        <v>17</v>
      </c>
      <c r="I40" s="9">
        <v>5</v>
      </c>
      <c r="J40" s="19">
        <v>300000000</v>
      </c>
      <c r="K40" s="19">
        <v>291011000</v>
      </c>
      <c r="L40" s="19">
        <v>289592000</v>
      </c>
      <c r="M40" s="17">
        <f t="shared" si="0"/>
        <v>1419000</v>
      </c>
      <c r="N40" s="4" t="s">
        <v>35</v>
      </c>
      <c r="O40" s="24"/>
    </row>
    <row r="41" spans="1:15" s="2" customFormat="1" x14ac:dyDescent="0.25">
      <c r="A41" s="2">
        <f t="shared" ref="A41:B56" si="3">A40+1</f>
        <v>152</v>
      </c>
      <c r="B41" s="23">
        <f t="shared" si="3"/>
        <v>35</v>
      </c>
      <c r="C41" s="16" t="s">
        <v>34</v>
      </c>
      <c r="D41" s="16" t="s">
        <v>89</v>
      </c>
      <c r="E41" s="12" t="s">
        <v>20</v>
      </c>
      <c r="F41" s="15">
        <v>42191.833333333336</v>
      </c>
      <c r="G41" s="15">
        <v>42232.583333333336</v>
      </c>
      <c r="H41" s="10">
        <v>26</v>
      </c>
      <c r="I41" s="10">
        <v>2</v>
      </c>
      <c r="J41" s="14">
        <v>825000000</v>
      </c>
      <c r="K41" s="14">
        <v>800193000</v>
      </c>
      <c r="L41" s="14">
        <v>760487000</v>
      </c>
      <c r="M41" s="17">
        <f t="shared" si="0"/>
        <v>39706000</v>
      </c>
      <c r="N41" s="4" t="s">
        <v>90</v>
      </c>
      <c r="O41" s="24"/>
    </row>
    <row r="42" spans="1:15" s="2" customFormat="1" x14ac:dyDescent="0.25">
      <c r="A42" s="2">
        <f t="shared" si="3"/>
        <v>153</v>
      </c>
      <c r="B42" s="23">
        <f t="shared" si="3"/>
        <v>36</v>
      </c>
      <c r="C42" s="16" t="s">
        <v>34</v>
      </c>
      <c r="D42" s="16" t="s">
        <v>91</v>
      </c>
      <c r="E42" s="12" t="s">
        <v>20</v>
      </c>
      <c r="F42" s="15">
        <v>42191.836805555555</v>
      </c>
      <c r="G42" s="15">
        <v>42232.583333333336</v>
      </c>
      <c r="H42" s="10">
        <v>29</v>
      </c>
      <c r="I42" s="10">
        <v>7</v>
      </c>
      <c r="J42" s="14">
        <v>1000000000</v>
      </c>
      <c r="K42" s="14">
        <v>967582000</v>
      </c>
      <c r="L42" s="14">
        <v>791657000</v>
      </c>
      <c r="M42" s="17">
        <f t="shared" si="0"/>
        <v>175925000</v>
      </c>
      <c r="N42" s="4" t="s">
        <v>92</v>
      </c>
      <c r="O42" s="24"/>
    </row>
    <row r="43" spans="1:15" s="2" customFormat="1" x14ac:dyDescent="0.25">
      <c r="A43" s="2">
        <f t="shared" si="3"/>
        <v>154</v>
      </c>
      <c r="B43" s="23">
        <f t="shared" si="3"/>
        <v>37</v>
      </c>
      <c r="C43" s="16" t="s">
        <v>34</v>
      </c>
      <c r="D43" s="16" t="s">
        <v>93</v>
      </c>
      <c r="E43" s="12" t="s">
        <v>20</v>
      </c>
      <c r="F43" s="15">
        <v>42191.840277777781</v>
      </c>
      <c r="G43" s="15">
        <v>42229.583333333336</v>
      </c>
      <c r="H43" s="10">
        <v>17</v>
      </c>
      <c r="I43" s="10">
        <v>3</v>
      </c>
      <c r="J43" s="14">
        <v>800000000</v>
      </c>
      <c r="K43" s="14">
        <v>773152000</v>
      </c>
      <c r="L43" s="14">
        <v>766466000</v>
      </c>
      <c r="M43" s="17">
        <f t="shared" si="0"/>
        <v>6686000</v>
      </c>
      <c r="N43" s="4" t="s">
        <v>94</v>
      </c>
      <c r="O43" s="24"/>
    </row>
    <row r="44" spans="1:15" s="2" customFormat="1" x14ac:dyDescent="0.25">
      <c r="A44" s="2">
        <f t="shared" si="3"/>
        <v>155</v>
      </c>
      <c r="B44" s="23">
        <f t="shared" si="3"/>
        <v>38</v>
      </c>
      <c r="C44" s="16" t="s">
        <v>34</v>
      </c>
      <c r="D44" s="16" t="s">
        <v>95</v>
      </c>
      <c r="E44" s="12" t="s">
        <v>20</v>
      </c>
      <c r="F44" s="15">
        <v>42191.729166666664</v>
      </c>
      <c r="G44" s="15">
        <v>42232.666666666664</v>
      </c>
      <c r="H44" s="10">
        <v>22</v>
      </c>
      <c r="I44" s="10">
        <v>3</v>
      </c>
      <c r="J44" s="14">
        <v>220000000</v>
      </c>
      <c r="K44" s="14">
        <v>215229000</v>
      </c>
      <c r="L44" s="14">
        <v>213628000</v>
      </c>
      <c r="M44" s="17">
        <f t="shared" si="0"/>
        <v>1601000</v>
      </c>
      <c r="N44" s="4" t="s">
        <v>96</v>
      </c>
      <c r="O44" s="24"/>
    </row>
    <row r="45" spans="1:15" s="2" customFormat="1" ht="60" x14ac:dyDescent="0.25">
      <c r="A45" s="2">
        <f t="shared" si="3"/>
        <v>156</v>
      </c>
      <c r="B45" s="25">
        <f t="shared" si="3"/>
        <v>39</v>
      </c>
      <c r="C45" s="22" t="s">
        <v>65</v>
      </c>
      <c r="D45" s="22" t="s">
        <v>97</v>
      </c>
      <c r="E45" s="12" t="s">
        <v>31</v>
      </c>
      <c r="F45" s="20">
        <v>42192.416666666664</v>
      </c>
      <c r="G45" s="20">
        <v>42237.666666666664</v>
      </c>
      <c r="H45" s="9">
        <v>14</v>
      </c>
      <c r="I45" s="9">
        <v>2</v>
      </c>
      <c r="J45" s="19">
        <v>160000000</v>
      </c>
      <c r="K45" s="19">
        <v>159786000</v>
      </c>
      <c r="L45" s="19">
        <v>150700000</v>
      </c>
      <c r="M45" s="17">
        <f t="shared" si="0"/>
        <v>9086000</v>
      </c>
      <c r="N45" s="4" t="s">
        <v>98</v>
      </c>
      <c r="O45" s="24"/>
    </row>
    <row r="46" spans="1:15" s="2" customFormat="1" x14ac:dyDescent="0.25">
      <c r="A46" s="2">
        <f t="shared" si="3"/>
        <v>157</v>
      </c>
      <c r="B46" s="23">
        <f t="shared" si="3"/>
        <v>40</v>
      </c>
      <c r="C46" s="16" t="s">
        <v>34</v>
      </c>
      <c r="D46" s="54" t="s">
        <v>100</v>
      </c>
      <c r="E46" s="55" t="s">
        <v>20</v>
      </c>
      <c r="F46" s="56">
        <v>42191.75</v>
      </c>
      <c r="G46" s="56">
        <v>42234.666666666664</v>
      </c>
      <c r="H46" s="57">
        <v>20</v>
      </c>
      <c r="I46" s="57">
        <v>3</v>
      </c>
      <c r="J46" s="58">
        <v>1375000000</v>
      </c>
      <c r="K46" s="58">
        <v>1333827000</v>
      </c>
      <c r="L46" s="58">
        <v>1320878000</v>
      </c>
      <c r="M46" s="59">
        <f t="shared" si="0"/>
        <v>12949000</v>
      </c>
      <c r="N46" s="60" t="s">
        <v>101</v>
      </c>
      <c r="O46" s="61"/>
    </row>
    <row r="47" spans="1:15" s="2" customFormat="1" x14ac:dyDescent="0.25">
      <c r="A47" s="2">
        <f t="shared" si="3"/>
        <v>158</v>
      </c>
      <c r="B47" s="25">
        <f t="shared" si="3"/>
        <v>41</v>
      </c>
      <c r="C47" s="16" t="s">
        <v>34</v>
      </c>
      <c r="D47" s="54" t="s">
        <v>102</v>
      </c>
      <c r="E47" s="55" t="s">
        <v>20</v>
      </c>
      <c r="F47" s="56">
        <v>42191.729166666664</v>
      </c>
      <c r="G47" s="56">
        <v>42232.666666666664</v>
      </c>
      <c r="H47" s="57">
        <v>22</v>
      </c>
      <c r="I47" s="57">
        <v>3</v>
      </c>
      <c r="J47" s="58">
        <v>275000000</v>
      </c>
      <c r="K47" s="58">
        <v>268063000</v>
      </c>
      <c r="L47" s="58">
        <v>264424000</v>
      </c>
      <c r="M47" s="59">
        <f t="shared" si="0"/>
        <v>3639000</v>
      </c>
      <c r="N47" s="60" t="s">
        <v>103</v>
      </c>
      <c r="O47" s="61"/>
    </row>
    <row r="48" spans="1:15" s="2" customFormat="1" x14ac:dyDescent="0.25">
      <c r="A48" s="2">
        <f t="shared" si="3"/>
        <v>159</v>
      </c>
      <c r="B48" s="23">
        <f t="shared" si="3"/>
        <v>42</v>
      </c>
      <c r="C48" s="16" t="s">
        <v>34</v>
      </c>
      <c r="D48" s="54" t="s">
        <v>104</v>
      </c>
      <c r="E48" s="55" t="s">
        <v>20</v>
      </c>
      <c r="F48" s="56">
        <v>42191.729166666664</v>
      </c>
      <c r="G48" s="56">
        <v>42251.666666666664</v>
      </c>
      <c r="H48" s="57">
        <v>21</v>
      </c>
      <c r="I48" s="57">
        <v>3</v>
      </c>
      <c r="J48" s="58">
        <v>220000000</v>
      </c>
      <c r="K48" s="58">
        <v>214431000</v>
      </c>
      <c r="L48" s="58">
        <v>213505000</v>
      </c>
      <c r="M48" s="59">
        <f t="shared" si="0"/>
        <v>926000</v>
      </c>
      <c r="N48" s="60" t="s">
        <v>105</v>
      </c>
      <c r="O48" s="61"/>
    </row>
    <row r="49" spans="1:15" s="2" customFormat="1" x14ac:dyDescent="0.25">
      <c r="A49" s="2">
        <f t="shared" si="3"/>
        <v>160</v>
      </c>
      <c r="B49" s="25">
        <f t="shared" si="3"/>
        <v>43</v>
      </c>
      <c r="C49" s="16" t="s">
        <v>34</v>
      </c>
      <c r="D49" s="54" t="s">
        <v>106</v>
      </c>
      <c r="E49" s="55" t="s">
        <v>20</v>
      </c>
      <c r="F49" s="56">
        <v>42191.6875</v>
      </c>
      <c r="G49" s="56">
        <v>42232.666666666664</v>
      </c>
      <c r="H49" s="57">
        <v>23</v>
      </c>
      <c r="I49" s="57">
        <v>3</v>
      </c>
      <c r="J49" s="58">
        <v>275000000</v>
      </c>
      <c r="K49" s="58">
        <v>267810000</v>
      </c>
      <c r="L49" s="58">
        <v>264557000</v>
      </c>
      <c r="M49" s="59">
        <f t="shared" si="0"/>
        <v>3253000</v>
      </c>
      <c r="N49" s="60" t="s">
        <v>107</v>
      </c>
      <c r="O49" s="61"/>
    </row>
    <row r="50" spans="1:15" s="2" customFormat="1" x14ac:dyDescent="0.25">
      <c r="A50" s="2">
        <f t="shared" si="3"/>
        <v>161</v>
      </c>
      <c r="B50" s="23">
        <f t="shared" si="3"/>
        <v>44</v>
      </c>
      <c r="C50" s="16" t="s">
        <v>34</v>
      </c>
      <c r="D50" s="54" t="s">
        <v>108</v>
      </c>
      <c r="E50" s="55" t="s">
        <v>20</v>
      </c>
      <c r="F50" s="56">
        <v>42191.583333333336</v>
      </c>
      <c r="G50" s="56">
        <v>42234.666666666664</v>
      </c>
      <c r="H50" s="57">
        <v>20</v>
      </c>
      <c r="I50" s="57">
        <v>3</v>
      </c>
      <c r="J50" s="58">
        <v>1980000000</v>
      </c>
      <c r="K50" s="58">
        <v>1916254000</v>
      </c>
      <c r="L50" s="58">
        <v>1914456000</v>
      </c>
      <c r="M50" s="59">
        <f t="shared" si="0"/>
        <v>1798000</v>
      </c>
      <c r="N50" s="60" t="s">
        <v>109</v>
      </c>
      <c r="O50" s="61"/>
    </row>
    <row r="51" spans="1:15" s="2" customFormat="1" ht="30" x14ac:dyDescent="0.25">
      <c r="A51" s="2">
        <f t="shared" si="3"/>
        <v>162</v>
      </c>
      <c r="B51" s="25">
        <f t="shared" si="3"/>
        <v>45</v>
      </c>
      <c r="C51" s="16" t="s">
        <v>34</v>
      </c>
      <c r="D51" s="54" t="s">
        <v>110</v>
      </c>
      <c r="E51" s="55" t="s">
        <v>20</v>
      </c>
      <c r="F51" s="56">
        <v>42191.583333333336</v>
      </c>
      <c r="G51" s="56">
        <v>42234.666666666664</v>
      </c>
      <c r="H51" s="57">
        <v>18</v>
      </c>
      <c r="I51" s="57">
        <v>4</v>
      </c>
      <c r="J51" s="58">
        <v>2500000000</v>
      </c>
      <c r="K51" s="58">
        <v>2423210000</v>
      </c>
      <c r="L51" s="58">
        <v>2403549000</v>
      </c>
      <c r="M51" s="59">
        <f t="shared" si="0"/>
        <v>19661000</v>
      </c>
      <c r="N51" s="60" t="s">
        <v>58</v>
      </c>
      <c r="O51" s="61"/>
    </row>
    <row r="52" spans="1:15" s="2" customFormat="1" ht="30" x14ac:dyDescent="0.25">
      <c r="A52" s="2">
        <f t="shared" si="3"/>
        <v>163</v>
      </c>
      <c r="B52" s="23">
        <f t="shared" si="3"/>
        <v>46</v>
      </c>
      <c r="C52" s="54" t="s">
        <v>111</v>
      </c>
      <c r="D52" s="54" t="s">
        <v>112</v>
      </c>
      <c r="E52" s="55" t="s">
        <v>31</v>
      </c>
      <c r="F52" s="56">
        <v>42178.423611111109</v>
      </c>
      <c r="G52" s="56">
        <v>42235.666666666664</v>
      </c>
      <c r="H52" s="57">
        <v>16</v>
      </c>
      <c r="I52" s="57">
        <v>6</v>
      </c>
      <c r="J52" s="58">
        <v>681175000</v>
      </c>
      <c r="K52" s="58">
        <v>680927500</v>
      </c>
      <c r="L52" s="58">
        <v>647652500</v>
      </c>
      <c r="M52" s="59">
        <f t="shared" si="0"/>
        <v>33275000</v>
      </c>
      <c r="N52" s="60" t="s">
        <v>113</v>
      </c>
      <c r="O52" s="61"/>
    </row>
    <row r="53" spans="1:15" s="2" customFormat="1" ht="30" x14ac:dyDescent="0.25">
      <c r="A53" s="2">
        <f t="shared" si="3"/>
        <v>164</v>
      </c>
      <c r="B53" s="25">
        <f t="shared" si="3"/>
        <v>47</v>
      </c>
      <c r="C53" s="54" t="s">
        <v>114</v>
      </c>
      <c r="D53" s="54" t="s">
        <v>115</v>
      </c>
      <c r="E53" s="55" t="s">
        <v>20</v>
      </c>
      <c r="F53" s="56">
        <v>42175.520833333336</v>
      </c>
      <c r="G53" s="56">
        <v>42227.583333333336</v>
      </c>
      <c r="H53" s="57">
        <v>52</v>
      </c>
      <c r="I53" s="57">
        <v>10</v>
      </c>
      <c r="J53" s="58">
        <v>14583330000</v>
      </c>
      <c r="K53" s="58">
        <v>14546200000</v>
      </c>
      <c r="L53" s="58">
        <v>14257675000</v>
      </c>
      <c r="M53" s="59">
        <f t="shared" si="0"/>
        <v>288525000</v>
      </c>
      <c r="N53" s="60" t="s">
        <v>116</v>
      </c>
      <c r="O53" s="61"/>
    </row>
    <row r="54" spans="1:15" s="2" customFormat="1" ht="30" x14ac:dyDescent="0.25">
      <c r="A54" s="2">
        <f t="shared" si="3"/>
        <v>165</v>
      </c>
      <c r="B54" s="23">
        <f t="shared" si="3"/>
        <v>48</v>
      </c>
      <c r="C54" s="54" t="s">
        <v>117</v>
      </c>
      <c r="D54" s="54" t="s">
        <v>118</v>
      </c>
      <c r="E54" s="55" t="s">
        <v>39</v>
      </c>
      <c r="F54" s="56">
        <v>42171.611111111109</v>
      </c>
      <c r="G54" s="56">
        <v>42208.541666666664</v>
      </c>
      <c r="H54" s="57">
        <v>52</v>
      </c>
      <c r="I54" s="57">
        <v>6</v>
      </c>
      <c r="J54" s="58">
        <v>1020250000</v>
      </c>
      <c r="K54" s="58">
        <v>885500000</v>
      </c>
      <c r="L54" s="58">
        <v>835450000</v>
      </c>
      <c r="M54" s="59">
        <f t="shared" si="0"/>
        <v>50050000</v>
      </c>
      <c r="N54" s="60" t="s">
        <v>119</v>
      </c>
      <c r="O54" s="61"/>
    </row>
    <row r="55" spans="1:15" s="2" customFormat="1" ht="30" x14ac:dyDescent="0.25">
      <c r="A55" s="2">
        <f t="shared" si="3"/>
        <v>166</v>
      </c>
      <c r="B55" s="25">
        <f t="shared" si="3"/>
        <v>49</v>
      </c>
      <c r="C55" s="54" t="s">
        <v>120</v>
      </c>
      <c r="D55" s="54" t="s">
        <v>121</v>
      </c>
      <c r="E55" s="55" t="s">
        <v>20</v>
      </c>
      <c r="F55" s="56">
        <v>42143.375</v>
      </c>
      <c r="G55" s="56">
        <v>42167.583333333336</v>
      </c>
      <c r="H55" s="57">
        <v>21</v>
      </c>
      <c r="I55" s="57">
        <v>6</v>
      </c>
      <c r="J55" s="58">
        <v>398000000</v>
      </c>
      <c r="K55" s="58">
        <v>378926000</v>
      </c>
      <c r="L55" s="58">
        <v>318086000</v>
      </c>
      <c r="M55" s="59">
        <f t="shared" si="0"/>
        <v>60840000</v>
      </c>
      <c r="N55" s="60" t="s">
        <v>90</v>
      </c>
      <c r="O55" s="61"/>
    </row>
    <row r="56" spans="1:15" s="2" customFormat="1" x14ac:dyDescent="0.25">
      <c r="A56" s="2">
        <f t="shared" si="3"/>
        <v>167</v>
      </c>
      <c r="B56" s="23">
        <f t="shared" si="3"/>
        <v>50</v>
      </c>
      <c r="C56" s="54" t="s">
        <v>122</v>
      </c>
      <c r="D56" s="54" t="s">
        <v>123</v>
      </c>
      <c r="E56" s="55" t="s">
        <v>20</v>
      </c>
      <c r="F56" s="56">
        <v>42110.607638888891</v>
      </c>
      <c r="G56" s="56">
        <v>42174.625</v>
      </c>
      <c r="H56" s="57">
        <v>34</v>
      </c>
      <c r="I56" s="57">
        <v>8</v>
      </c>
      <c r="J56" s="58">
        <v>350000000</v>
      </c>
      <c r="K56" s="58">
        <v>350000000</v>
      </c>
      <c r="L56" s="58">
        <v>332264000</v>
      </c>
      <c r="M56" s="59">
        <f t="shared" si="0"/>
        <v>17736000</v>
      </c>
      <c r="N56" s="60" t="s">
        <v>124</v>
      </c>
      <c r="O56" s="61"/>
    </row>
    <row r="57" spans="1:15" s="2" customFormat="1" x14ac:dyDescent="0.25">
      <c r="A57" s="2">
        <f t="shared" ref="A57:B72" si="4">A56+1</f>
        <v>168</v>
      </c>
      <c r="B57" s="25">
        <f t="shared" si="4"/>
        <v>51</v>
      </c>
      <c r="C57" s="54" t="s">
        <v>122</v>
      </c>
      <c r="D57" s="54" t="s">
        <v>125</v>
      </c>
      <c r="E57" s="55" t="s">
        <v>20</v>
      </c>
      <c r="F57" s="56">
        <v>42110.583333333336</v>
      </c>
      <c r="G57" s="56">
        <v>42173.625</v>
      </c>
      <c r="H57" s="57">
        <v>33</v>
      </c>
      <c r="I57" s="57">
        <v>6</v>
      </c>
      <c r="J57" s="58">
        <v>290000000</v>
      </c>
      <c r="K57" s="58">
        <v>284399000</v>
      </c>
      <c r="L57" s="58">
        <v>267105000</v>
      </c>
      <c r="M57" s="59">
        <f t="shared" si="0"/>
        <v>17294000</v>
      </c>
      <c r="N57" s="60" t="s">
        <v>124</v>
      </c>
      <c r="O57" s="61"/>
    </row>
    <row r="58" spans="1:15" s="2" customFormat="1" ht="30" x14ac:dyDescent="0.25">
      <c r="A58" s="2">
        <f t="shared" si="4"/>
        <v>169</v>
      </c>
      <c r="B58" s="23">
        <f t="shared" si="4"/>
        <v>52</v>
      </c>
      <c r="C58" s="54" t="s">
        <v>122</v>
      </c>
      <c r="D58" s="54" t="s">
        <v>126</v>
      </c>
      <c r="E58" s="55" t="s">
        <v>20</v>
      </c>
      <c r="F58" s="56">
        <v>42109.923611111109</v>
      </c>
      <c r="G58" s="56">
        <v>42146.666666666664</v>
      </c>
      <c r="H58" s="57">
        <v>24</v>
      </c>
      <c r="I58" s="57">
        <v>5</v>
      </c>
      <c r="J58" s="58">
        <v>1200000000</v>
      </c>
      <c r="K58" s="58">
        <v>1173678000</v>
      </c>
      <c r="L58" s="58">
        <v>1151748000</v>
      </c>
      <c r="M58" s="59">
        <f t="shared" si="0"/>
        <v>21930000</v>
      </c>
      <c r="N58" s="60" t="s">
        <v>54</v>
      </c>
      <c r="O58" s="61"/>
    </row>
    <row r="59" spans="1:15" s="2" customFormat="1" x14ac:dyDescent="0.25">
      <c r="A59" s="2">
        <f t="shared" si="4"/>
        <v>170</v>
      </c>
      <c r="B59" s="25">
        <f t="shared" si="4"/>
        <v>53</v>
      </c>
      <c r="C59" s="54" t="s">
        <v>122</v>
      </c>
      <c r="D59" s="54" t="s">
        <v>127</v>
      </c>
      <c r="E59" s="55" t="s">
        <v>20</v>
      </c>
      <c r="F59" s="56">
        <v>42109.9375</v>
      </c>
      <c r="G59" s="56">
        <v>42146.666666666664</v>
      </c>
      <c r="H59" s="57">
        <v>25</v>
      </c>
      <c r="I59" s="57">
        <v>3</v>
      </c>
      <c r="J59" s="58">
        <v>329000000</v>
      </c>
      <c r="K59" s="58">
        <v>323839000</v>
      </c>
      <c r="L59" s="58">
        <v>319232000</v>
      </c>
      <c r="M59" s="59">
        <f t="shared" si="0"/>
        <v>4607000</v>
      </c>
      <c r="N59" s="60" t="s">
        <v>128</v>
      </c>
      <c r="O59" s="61"/>
    </row>
    <row r="60" spans="1:15" s="2" customFormat="1" ht="30" x14ac:dyDescent="0.25">
      <c r="A60" s="2">
        <f t="shared" si="4"/>
        <v>171</v>
      </c>
      <c r="B60" s="23">
        <f t="shared" si="4"/>
        <v>54</v>
      </c>
      <c r="C60" s="54" t="s">
        <v>122</v>
      </c>
      <c r="D60" s="54" t="s">
        <v>129</v>
      </c>
      <c r="E60" s="55" t="s">
        <v>31</v>
      </c>
      <c r="F60" s="56">
        <v>42107.895833333336</v>
      </c>
      <c r="G60" s="56">
        <v>42167.666666666664</v>
      </c>
      <c r="H60" s="57">
        <v>26</v>
      </c>
      <c r="I60" s="57">
        <v>14</v>
      </c>
      <c r="J60" s="58">
        <v>2475000000</v>
      </c>
      <c r="K60" s="58">
        <v>2447390000</v>
      </c>
      <c r="L60" s="58">
        <v>2346861000</v>
      </c>
      <c r="M60" s="59">
        <f t="shared" si="0"/>
        <v>100529000</v>
      </c>
      <c r="N60" s="60" t="s">
        <v>130</v>
      </c>
      <c r="O60" s="61"/>
    </row>
    <row r="61" spans="1:15" s="2" customFormat="1" ht="30" x14ac:dyDescent="0.25">
      <c r="A61" s="2">
        <f t="shared" si="4"/>
        <v>172</v>
      </c>
      <c r="B61" s="25">
        <f t="shared" si="4"/>
        <v>55</v>
      </c>
      <c r="C61" s="54" t="s">
        <v>122</v>
      </c>
      <c r="D61" s="54" t="s">
        <v>131</v>
      </c>
      <c r="E61" s="55" t="s">
        <v>20</v>
      </c>
      <c r="F61" s="56">
        <v>42107.4375</v>
      </c>
      <c r="G61" s="56">
        <v>42144.666666666664</v>
      </c>
      <c r="H61" s="57">
        <v>20</v>
      </c>
      <c r="I61" s="57">
        <v>3</v>
      </c>
      <c r="J61" s="58">
        <v>2800000000</v>
      </c>
      <c r="K61" s="58">
        <v>2734454000</v>
      </c>
      <c r="L61" s="58">
        <v>2676402000</v>
      </c>
      <c r="M61" s="59">
        <f t="shared" si="0"/>
        <v>58052000</v>
      </c>
      <c r="N61" s="60" t="s">
        <v>116</v>
      </c>
      <c r="O61" s="61"/>
    </row>
    <row r="62" spans="1:15" s="2" customFormat="1" ht="30" x14ac:dyDescent="0.25">
      <c r="A62" s="2">
        <f t="shared" si="4"/>
        <v>173</v>
      </c>
      <c r="B62" s="23">
        <f t="shared" si="4"/>
        <v>56</v>
      </c>
      <c r="C62" s="54" t="s">
        <v>122</v>
      </c>
      <c r="D62" s="54" t="s">
        <v>132</v>
      </c>
      <c r="E62" s="55" t="s">
        <v>20</v>
      </c>
      <c r="F62" s="56" t="s">
        <v>133</v>
      </c>
      <c r="G62" s="56">
        <v>42135.666666666664</v>
      </c>
      <c r="H62" s="57">
        <v>27</v>
      </c>
      <c r="I62" s="57">
        <v>4</v>
      </c>
      <c r="J62" s="58">
        <v>300000000</v>
      </c>
      <c r="K62" s="58">
        <v>292440000</v>
      </c>
      <c r="L62" s="58">
        <v>290614000</v>
      </c>
      <c r="M62" s="59">
        <f t="shared" si="0"/>
        <v>1826000</v>
      </c>
      <c r="N62" s="60" t="s">
        <v>134</v>
      </c>
      <c r="O62" s="61"/>
    </row>
    <row r="63" spans="1:15" s="2" customFormat="1" x14ac:dyDescent="0.25">
      <c r="A63" s="2">
        <f t="shared" si="4"/>
        <v>174</v>
      </c>
      <c r="B63" s="25">
        <f t="shared" si="4"/>
        <v>57</v>
      </c>
      <c r="C63" s="54" t="s">
        <v>122</v>
      </c>
      <c r="D63" s="54" t="s">
        <v>135</v>
      </c>
      <c r="E63" s="55" t="s">
        <v>20</v>
      </c>
      <c r="F63" s="56">
        <v>42101.427083333336</v>
      </c>
      <c r="G63" s="56">
        <v>42135.666666666664</v>
      </c>
      <c r="H63" s="57">
        <v>28</v>
      </c>
      <c r="I63" s="57">
        <v>6</v>
      </c>
      <c r="J63" s="58">
        <v>291000000</v>
      </c>
      <c r="K63" s="58">
        <v>283396000</v>
      </c>
      <c r="L63" s="58">
        <v>267531000</v>
      </c>
      <c r="M63" s="59">
        <f t="shared" si="0"/>
        <v>15865000</v>
      </c>
      <c r="N63" s="60" t="s">
        <v>136</v>
      </c>
      <c r="O63" s="61"/>
    </row>
    <row r="64" spans="1:15" s="2" customFormat="1" ht="30" x14ac:dyDescent="0.25">
      <c r="A64" s="2">
        <f t="shared" si="4"/>
        <v>175</v>
      </c>
      <c r="B64" s="23">
        <f t="shared" si="4"/>
        <v>58</v>
      </c>
      <c r="C64" s="54" t="s">
        <v>122</v>
      </c>
      <c r="D64" s="54" t="s">
        <v>137</v>
      </c>
      <c r="E64" s="55" t="s">
        <v>20</v>
      </c>
      <c r="F64" s="56">
        <v>42102.666666666664</v>
      </c>
      <c r="G64" s="56">
        <v>42129.666666666664</v>
      </c>
      <c r="H64" s="57">
        <v>29</v>
      </c>
      <c r="I64" s="57">
        <v>4</v>
      </c>
      <c r="J64" s="58">
        <v>300000000</v>
      </c>
      <c r="K64" s="58">
        <v>291858000</v>
      </c>
      <c r="L64" s="58">
        <v>255501000</v>
      </c>
      <c r="M64" s="59">
        <f t="shared" si="0"/>
        <v>36357000</v>
      </c>
      <c r="N64" s="60" t="s">
        <v>107</v>
      </c>
      <c r="O64" s="61"/>
    </row>
    <row r="65" spans="1:15" s="2" customFormat="1" x14ac:dyDescent="0.25">
      <c r="A65" s="2">
        <f t="shared" si="4"/>
        <v>176</v>
      </c>
      <c r="B65" s="25">
        <f t="shared" si="4"/>
        <v>59</v>
      </c>
      <c r="C65" s="54" t="s">
        <v>138</v>
      </c>
      <c r="D65" s="54" t="s">
        <v>139</v>
      </c>
      <c r="E65" s="55" t="s">
        <v>20</v>
      </c>
      <c r="F65" s="56">
        <v>42095.625</v>
      </c>
      <c r="G65" s="56">
        <v>42119.666666666664</v>
      </c>
      <c r="H65" s="57">
        <v>27</v>
      </c>
      <c r="I65" s="57">
        <v>3</v>
      </c>
      <c r="J65" s="58">
        <v>1011000000</v>
      </c>
      <c r="K65" s="58">
        <v>1011000000</v>
      </c>
      <c r="L65" s="58">
        <v>990000000</v>
      </c>
      <c r="M65" s="59">
        <f t="shared" si="0"/>
        <v>21000000</v>
      </c>
      <c r="N65" s="60" t="s">
        <v>140</v>
      </c>
      <c r="O65" s="61"/>
    </row>
    <row r="66" spans="1:15" s="2" customFormat="1" x14ac:dyDescent="0.25">
      <c r="A66" s="2">
        <f t="shared" si="4"/>
        <v>177</v>
      </c>
      <c r="B66" s="23">
        <f t="shared" si="4"/>
        <v>60</v>
      </c>
      <c r="C66" s="54" t="s">
        <v>141</v>
      </c>
      <c r="D66" s="54" t="s">
        <v>142</v>
      </c>
      <c r="E66" s="55" t="s">
        <v>39</v>
      </c>
      <c r="F66" s="56">
        <v>42100.333333333336</v>
      </c>
      <c r="G66" s="56">
        <v>42137.458333333336</v>
      </c>
      <c r="H66" s="57">
        <v>82</v>
      </c>
      <c r="I66" s="57">
        <v>5</v>
      </c>
      <c r="J66" s="58">
        <v>1050000000</v>
      </c>
      <c r="K66" s="58">
        <v>1045852500</v>
      </c>
      <c r="L66" s="58">
        <v>1034495000</v>
      </c>
      <c r="M66" s="59">
        <f t="shared" si="0"/>
        <v>11357500</v>
      </c>
      <c r="N66" s="60" t="s">
        <v>143</v>
      </c>
      <c r="O66" s="61"/>
    </row>
    <row r="67" spans="1:15" s="2" customFormat="1" x14ac:dyDescent="0.25">
      <c r="A67" s="2">
        <f t="shared" si="4"/>
        <v>178</v>
      </c>
      <c r="B67" s="25">
        <f t="shared" si="4"/>
        <v>61</v>
      </c>
      <c r="C67" s="54" t="s">
        <v>141</v>
      </c>
      <c r="D67" s="54" t="s">
        <v>144</v>
      </c>
      <c r="E67" s="55" t="s">
        <v>39</v>
      </c>
      <c r="F67" s="56">
        <v>42094.75</v>
      </c>
      <c r="G67" s="56">
        <v>42132.458333333336</v>
      </c>
      <c r="H67" s="57">
        <v>104</v>
      </c>
      <c r="I67" s="57">
        <v>11</v>
      </c>
      <c r="J67" s="58">
        <v>382028400</v>
      </c>
      <c r="K67" s="58">
        <v>377798000</v>
      </c>
      <c r="L67" s="58">
        <v>253324500</v>
      </c>
      <c r="M67" s="59">
        <f t="shared" si="0"/>
        <v>124473500</v>
      </c>
      <c r="N67" s="60" t="s">
        <v>145</v>
      </c>
      <c r="O67" s="61"/>
    </row>
    <row r="68" spans="1:15" s="2" customFormat="1" x14ac:dyDescent="0.25">
      <c r="A68" s="2">
        <f t="shared" si="4"/>
        <v>179</v>
      </c>
      <c r="B68" s="23">
        <f t="shared" si="4"/>
        <v>62</v>
      </c>
      <c r="C68" s="54" t="s">
        <v>146</v>
      </c>
      <c r="D68" s="54" t="s">
        <v>147</v>
      </c>
      <c r="E68" s="55" t="s">
        <v>20</v>
      </c>
      <c r="F68" s="56">
        <v>42080.625</v>
      </c>
      <c r="G68" s="56">
        <v>42115.666666666664</v>
      </c>
      <c r="H68" s="57">
        <v>17</v>
      </c>
      <c r="I68" s="57">
        <v>3</v>
      </c>
      <c r="J68" s="58">
        <v>1980000000</v>
      </c>
      <c r="K68" s="58">
        <v>1980000000</v>
      </c>
      <c r="L68" s="58">
        <v>1969048000</v>
      </c>
      <c r="M68" s="59">
        <f t="shared" si="0"/>
        <v>10952000</v>
      </c>
      <c r="N68" s="60" t="s">
        <v>148</v>
      </c>
      <c r="O68" s="61"/>
    </row>
    <row r="69" spans="1:15" s="2" customFormat="1" ht="30" x14ac:dyDescent="0.25">
      <c r="A69" s="2">
        <f t="shared" si="4"/>
        <v>180</v>
      </c>
      <c r="B69" s="25">
        <f t="shared" si="4"/>
        <v>63</v>
      </c>
      <c r="C69" s="54" t="s">
        <v>149</v>
      </c>
      <c r="D69" s="54" t="s">
        <v>150</v>
      </c>
      <c r="E69" s="55" t="s">
        <v>151</v>
      </c>
      <c r="F69" s="56">
        <v>42080.666666666664</v>
      </c>
      <c r="G69" s="56">
        <v>42104.666666666664</v>
      </c>
      <c r="H69" s="57">
        <v>9</v>
      </c>
      <c r="I69" s="57">
        <v>3</v>
      </c>
      <c r="J69" s="58">
        <v>173250000</v>
      </c>
      <c r="K69" s="58">
        <v>172715400</v>
      </c>
      <c r="L69" s="58">
        <v>172170900</v>
      </c>
      <c r="M69" s="59">
        <f t="shared" si="0"/>
        <v>544500</v>
      </c>
      <c r="N69" s="60" t="s">
        <v>6</v>
      </c>
      <c r="O69" s="61"/>
    </row>
    <row r="70" spans="1:15" s="2" customFormat="1" ht="45" x14ac:dyDescent="0.25">
      <c r="A70" s="2">
        <f t="shared" si="4"/>
        <v>181</v>
      </c>
      <c r="B70" s="23">
        <f t="shared" si="4"/>
        <v>64</v>
      </c>
      <c r="C70" s="54" t="s">
        <v>146</v>
      </c>
      <c r="D70" s="54" t="s">
        <v>152</v>
      </c>
      <c r="E70" s="55" t="s">
        <v>20</v>
      </c>
      <c r="F70" s="56">
        <v>42076.5</v>
      </c>
      <c r="G70" s="56">
        <v>42107.625</v>
      </c>
      <c r="H70" s="57">
        <v>31</v>
      </c>
      <c r="I70" s="57">
        <v>3</v>
      </c>
      <c r="J70" s="58">
        <v>2400000000</v>
      </c>
      <c r="K70" s="58">
        <v>2382375000</v>
      </c>
      <c r="L70" s="58">
        <v>2365750000</v>
      </c>
      <c r="M70" s="59">
        <f t="shared" si="0"/>
        <v>16625000</v>
      </c>
      <c r="N70" s="60" t="s">
        <v>153</v>
      </c>
      <c r="O70" s="61"/>
    </row>
    <row r="71" spans="1:15" s="2" customFormat="1" x14ac:dyDescent="0.25">
      <c r="A71" s="2">
        <f t="shared" si="4"/>
        <v>182</v>
      </c>
      <c r="B71" s="25">
        <f t="shared" si="4"/>
        <v>65</v>
      </c>
      <c r="C71" s="54" t="s">
        <v>141</v>
      </c>
      <c r="D71" s="54" t="s">
        <v>154</v>
      </c>
      <c r="E71" s="55" t="s">
        <v>39</v>
      </c>
      <c r="F71" s="56">
        <v>42100.333333333336</v>
      </c>
      <c r="G71" s="56">
        <v>42137.666666666664</v>
      </c>
      <c r="H71" s="57">
        <v>77</v>
      </c>
      <c r="I71" s="57">
        <v>10</v>
      </c>
      <c r="J71" s="58">
        <v>228000000</v>
      </c>
      <c r="K71" s="58">
        <v>225720000</v>
      </c>
      <c r="L71" s="58">
        <v>198352000</v>
      </c>
      <c r="M71" s="59">
        <f t="shared" si="0"/>
        <v>27368000</v>
      </c>
      <c r="N71" s="60" t="s">
        <v>155</v>
      </c>
      <c r="O71" s="61"/>
    </row>
    <row r="72" spans="1:15" s="2" customFormat="1" x14ac:dyDescent="0.25">
      <c r="A72" s="2">
        <f t="shared" si="4"/>
        <v>183</v>
      </c>
      <c r="B72" s="23">
        <f t="shared" si="4"/>
        <v>66</v>
      </c>
      <c r="C72" s="54" t="s">
        <v>117</v>
      </c>
      <c r="D72" s="54" t="s">
        <v>156</v>
      </c>
      <c r="E72" s="55" t="s">
        <v>39</v>
      </c>
      <c r="F72" s="56">
        <v>42066.625</v>
      </c>
      <c r="G72" s="56">
        <v>42089.583333333336</v>
      </c>
      <c r="H72" s="57">
        <v>58</v>
      </c>
      <c r="I72" s="57">
        <v>4</v>
      </c>
      <c r="J72" s="58">
        <v>491027735</v>
      </c>
      <c r="K72" s="58">
        <v>491027735</v>
      </c>
      <c r="L72" s="58">
        <v>413704005</v>
      </c>
      <c r="M72" s="59">
        <f t="shared" si="0"/>
        <v>77323730</v>
      </c>
      <c r="N72" s="60" t="s">
        <v>157</v>
      </c>
      <c r="O72" s="61"/>
    </row>
    <row r="73" spans="1:15" s="2" customFormat="1" x14ac:dyDescent="0.25">
      <c r="A73" s="2">
        <f t="shared" ref="A73:B85" si="5">A72+1</f>
        <v>184</v>
      </c>
      <c r="B73" s="25">
        <f t="shared" si="5"/>
        <v>67</v>
      </c>
      <c r="C73" s="54" t="s">
        <v>117</v>
      </c>
      <c r="D73" s="54" t="s">
        <v>158</v>
      </c>
      <c r="E73" s="55" t="s">
        <v>39</v>
      </c>
      <c r="F73" s="56">
        <v>42066.625</v>
      </c>
      <c r="G73" s="56">
        <v>42089.583333333336</v>
      </c>
      <c r="H73" s="57">
        <v>49</v>
      </c>
      <c r="I73" s="57">
        <v>3</v>
      </c>
      <c r="J73" s="58">
        <v>252648000</v>
      </c>
      <c r="K73" s="58">
        <v>252648000</v>
      </c>
      <c r="L73" s="58">
        <v>235795780</v>
      </c>
      <c r="M73" s="59">
        <f t="shared" si="0"/>
        <v>16852220</v>
      </c>
      <c r="N73" s="60" t="s">
        <v>157</v>
      </c>
      <c r="O73" s="61"/>
    </row>
    <row r="74" spans="1:15" s="2" customFormat="1" x14ac:dyDescent="0.25">
      <c r="A74" s="2">
        <f t="shared" si="5"/>
        <v>185</v>
      </c>
      <c r="B74" s="23">
        <f t="shared" si="5"/>
        <v>68</v>
      </c>
      <c r="C74" s="54" t="s">
        <v>117</v>
      </c>
      <c r="D74" s="54" t="s">
        <v>159</v>
      </c>
      <c r="E74" s="55" t="s">
        <v>39</v>
      </c>
      <c r="F74" s="56">
        <v>42066.625</v>
      </c>
      <c r="G74" s="56">
        <v>42089.583333333336</v>
      </c>
      <c r="H74" s="57">
        <v>40</v>
      </c>
      <c r="I74" s="57">
        <v>4</v>
      </c>
      <c r="J74" s="58">
        <v>402649500</v>
      </c>
      <c r="K74" s="58">
        <v>402649500</v>
      </c>
      <c r="L74" s="58">
        <v>366379750</v>
      </c>
      <c r="M74" s="59">
        <f t="shared" si="0"/>
        <v>36269750</v>
      </c>
      <c r="N74" s="60" t="s">
        <v>160</v>
      </c>
      <c r="O74" s="61"/>
    </row>
    <row r="75" spans="1:15" s="2" customFormat="1" ht="30" x14ac:dyDescent="0.25">
      <c r="A75" s="2">
        <f t="shared" si="5"/>
        <v>186</v>
      </c>
      <c r="B75" s="25">
        <f t="shared" si="5"/>
        <v>69</v>
      </c>
      <c r="C75" s="54" t="s">
        <v>161</v>
      </c>
      <c r="D75" s="54" t="s">
        <v>162</v>
      </c>
      <c r="E75" s="55" t="s">
        <v>20</v>
      </c>
      <c r="F75" s="56">
        <v>42059.770833333336</v>
      </c>
      <c r="G75" s="56">
        <v>42090.666666666664</v>
      </c>
      <c r="H75" s="57">
        <v>30</v>
      </c>
      <c r="I75" s="57">
        <v>2</v>
      </c>
      <c r="J75" s="58">
        <v>2146700500</v>
      </c>
      <c r="K75" s="58">
        <v>2146480000</v>
      </c>
      <c r="L75" s="58">
        <v>2103543000</v>
      </c>
      <c r="M75" s="59">
        <f t="shared" si="0"/>
        <v>42937000</v>
      </c>
      <c r="N75" s="60" t="s">
        <v>163</v>
      </c>
      <c r="O75" s="61"/>
    </row>
    <row r="76" spans="1:15" s="2" customFormat="1" x14ac:dyDescent="0.25">
      <c r="A76" s="2">
        <f t="shared" si="5"/>
        <v>187</v>
      </c>
      <c r="B76" s="23">
        <f t="shared" si="5"/>
        <v>70</v>
      </c>
      <c r="C76" s="54" t="s">
        <v>161</v>
      </c>
      <c r="D76" s="54" t="s">
        <v>164</v>
      </c>
      <c r="E76" s="55" t="s">
        <v>39</v>
      </c>
      <c r="F76" s="56">
        <v>42053.583333333336</v>
      </c>
      <c r="G76" s="56">
        <v>42101.583333333336</v>
      </c>
      <c r="H76" s="57">
        <v>86</v>
      </c>
      <c r="I76" s="57">
        <v>7</v>
      </c>
      <c r="J76" s="58">
        <v>1477660500</v>
      </c>
      <c r="K76" s="58">
        <v>1465750000</v>
      </c>
      <c r="L76" s="58">
        <v>1430898000</v>
      </c>
      <c r="M76" s="59">
        <f t="shared" si="0"/>
        <v>34852000</v>
      </c>
      <c r="N76" s="60" t="s">
        <v>165</v>
      </c>
      <c r="O76" s="61"/>
    </row>
    <row r="77" spans="1:15" s="2" customFormat="1" ht="30" x14ac:dyDescent="0.25">
      <c r="A77" s="2">
        <f t="shared" si="5"/>
        <v>188</v>
      </c>
      <c r="B77" s="25">
        <f t="shared" si="5"/>
        <v>71</v>
      </c>
      <c r="C77" s="54" t="s">
        <v>161</v>
      </c>
      <c r="D77" s="54" t="s">
        <v>166</v>
      </c>
      <c r="E77" s="55" t="s">
        <v>151</v>
      </c>
      <c r="F77" s="56" t="s">
        <v>167</v>
      </c>
      <c r="G77" s="56">
        <v>42083.458333333336</v>
      </c>
      <c r="H77" s="57">
        <v>11</v>
      </c>
      <c r="I77" s="57">
        <v>2</v>
      </c>
      <c r="J77" s="58">
        <v>300000000</v>
      </c>
      <c r="K77" s="58">
        <v>223117000</v>
      </c>
      <c r="L77" s="58">
        <v>220112000</v>
      </c>
      <c r="M77" s="59">
        <f t="shared" si="0"/>
        <v>3005000</v>
      </c>
      <c r="N77" s="60" t="s">
        <v>168</v>
      </c>
      <c r="O77" s="61"/>
    </row>
    <row r="78" spans="1:15" s="2" customFormat="1" ht="30" x14ac:dyDescent="0.25">
      <c r="A78" s="2">
        <f t="shared" si="5"/>
        <v>189</v>
      </c>
      <c r="B78" s="23">
        <f t="shared" si="5"/>
        <v>72</v>
      </c>
      <c r="C78" s="54" t="s">
        <v>141</v>
      </c>
      <c r="D78" s="54" t="s">
        <v>169</v>
      </c>
      <c r="E78" s="55" t="s">
        <v>39</v>
      </c>
      <c r="F78" s="56">
        <v>42041.333333333336</v>
      </c>
      <c r="G78" s="56">
        <v>42075.666666666664</v>
      </c>
      <c r="H78" s="57">
        <v>68</v>
      </c>
      <c r="I78" s="57">
        <v>6</v>
      </c>
      <c r="J78" s="58">
        <v>432450000</v>
      </c>
      <c r="K78" s="58">
        <v>290569000</v>
      </c>
      <c r="L78" s="58">
        <v>254926000</v>
      </c>
      <c r="M78" s="59">
        <f t="shared" si="0"/>
        <v>35643000</v>
      </c>
      <c r="N78" s="60" t="s">
        <v>170</v>
      </c>
      <c r="O78" s="61"/>
    </row>
    <row r="79" spans="1:15" s="2" customFormat="1" ht="30" x14ac:dyDescent="0.25">
      <c r="A79" s="2">
        <f t="shared" si="5"/>
        <v>190</v>
      </c>
      <c r="B79" s="25">
        <f t="shared" si="5"/>
        <v>73</v>
      </c>
      <c r="C79" s="54" t="s">
        <v>141</v>
      </c>
      <c r="D79" s="54" t="s">
        <v>171</v>
      </c>
      <c r="E79" s="55" t="s">
        <v>39</v>
      </c>
      <c r="F79" s="56">
        <v>42041.333333333336</v>
      </c>
      <c r="G79" s="56">
        <v>42075.625</v>
      </c>
      <c r="H79" s="57">
        <v>62</v>
      </c>
      <c r="I79" s="57">
        <v>5</v>
      </c>
      <c r="J79" s="58">
        <v>1186350000</v>
      </c>
      <c r="K79" s="58">
        <v>429662000</v>
      </c>
      <c r="L79" s="58">
        <v>367685000</v>
      </c>
      <c r="M79" s="59">
        <f t="shared" si="0"/>
        <v>61977000</v>
      </c>
      <c r="N79" s="60" t="s">
        <v>170</v>
      </c>
      <c r="O79" s="61"/>
    </row>
    <row r="80" spans="1:15" s="2" customFormat="1" ht="30" x14ac:dyDescent="0.25">
      <c r="A80" s="2">
        <f t="shared" si="5"/>
        <v>191</v>
      </c>
      <c r="B80" s="23">
        <f t="shared" si="5"/>
        <v>74</v>
      </c>
      <c r="C80" s="54" t="s">
        <v>141</v>
      </c>
      <c r="D80" s="56" t="s">
        <v>172</v>
      </c>
      <c r="E80" s="55" t="s">
        <v>39</v>
      </c>
      <c r="F80" s="56">
        <v>42033.416666666664</v>
      </c>
      <c r="G80" s="56">
        <v>42069.583333333336</v>
      </c>
      <c r="H80" s="57">
        <v>90</v>
      </c>
      <c r="I80" s="57">
        <v>13</v>
      </c>
      <c r="J80" s="58">
        <v>250000000</v>
      </c>
      <c r="K80" s="58">
        <v>247940000</v>
      </c>
      <c r="L80" s="58">
        <v>166375000</v>
      </c>
      <c r="M80" s="59">
        <f t="shared" si="0"/>
        <v>81565000</v>
      </c>
      <c r="N80" s="60" t="s">
        <v>173</v>
      </c>
      <c r="O80" s="61"/>
    </row>
    <row r="81" spans="1:15" s="2" customFormat="1" ht="30" x14ac:dyDescent="0.25">
      <c r="A81" s="2">
        <f t="shared" si="5"/>
        <v>192</v>
      </c>
      <c r="B81" s="25">
        <f t="shared" si="5"/>
        <v>75</v>
      </c>
      <c r="C81" s="54" t="s">
        <v>141</v>
      </c>
      <c r="D81" s="54" t="s">
        <v>174</v>
      </c>
      <c r="E81" s="55" t="s">
        <v>39</v>
      </c>
      <c r="F81" s="56">
        <v>42033.416666666664</v>
      </c>
      <c r="G81" s="56">
        <v>42069.583333333336</v>
      </c>
      <c r="H81" s="57">
        <v>95</v>
      </c>
      <c r="I81" s="57">
        <v>12</v>
      </c>
      <c r="J81" s="58">
        <v>1125000000</v>
      </c>
      <c r="K81" s="58">
        <v>1054944000</v>
      </c>
      <c r="L81" s="58">
        <v>1025590000</v>
      </c>
      <c r="M81" s="59">
        <f t="shared" si="0"/>
        <v>29354000</v>
      </c>
      <c r="N81" s="60" t="s">
        <v>175</v>
      </c>
      <c r="O81" s="61"/>
    </row>
    <row r="82" spans="1:15" s="2" customFormat="1" x14ac:dyDescent="0.25">
      <c r="A82" s="2">
        <f t="shared" si="5"/>
        <v>193</v>
      </c>
      <c r="B82" s="23">
        <f t="shared" si="5"/>
        <v>76</v>
      </c>
      <c r="C82" s="54" t="s">
        <v>141</v>
      </c>
      <c r="D82" s="54" t="s">
        <v>176</v>
      </c>
      <c r="E82" s="55" t="s">
        <v>39</v>
      </c>
      <c r="F82" s="56">
        <v>42020.457638888889</v>
      </c>
      <c r="G82" s="56">
        <v>42052.416666666664</v>
      </c>
      <c r="H82" s="57">
        <v>51</v>
      </c>
      <c r="I82" s="57">
        <v>4</v>
      </c>
      <c r="J82" s="58">
        <v>236685000</v>
      </c>
      <c r="K82" s="58">
        <v>233158000</v>
      </c>
      <c r="L82" s="58">
        <v>221100000</v>
      </c>
      <c r="M82" s="59">
        <f t="shared" si="0"/>
        <v>12058000</v>
      </c>
      <c r="N82" s="60" t="s">
        <v>177</v>
      </c>
      <c r="O82" s="61"/>
    </row>
    <row r="83" spans="1:15" s="2" customFormat="1" x14ac:dyDescent="0.25">
      <c r="A83" s="2">
        <f t="shared" si="5"/>
        <v>194</v>
      </c>
      <c r="B83" s="25">
        <f t="shared" si="5"/>
        <v>77</v>
      </c>
      <c r="C83" s="54" t="s">
        <v>117</v>
      </c>
      <c r="D83" s="54" t="s">
        <v>178</v>
      </c>
      <c r="E83" s="55" t="s">
        <v>39</v>
      </c>
      <c r="F83" s="56">
        <v>42012.46875</v>
      </c>
      <c r="G83" s="56">
        <v>42037.375</v>
      </c>
      <c r="H83" s="57">
        <v>32</v>
      </c>
      <c r="I83" s="57">
        <v>5</v>
      </c>
      <c r="J83" s="58">
        <v>1020250000</v>
      </c>
      <c r="K83" s="58">
        <v>885500000</v>
      </c>
      <c r="L83" s="58">
        <v>881650000</v>
      </c>
      <c r="M83" s="59">
        <f t="shared" si="0"/>
        <v>3850000</v>
      </c>
      <c r="N83" s="60" t="s">
        <v>157</v>
      </c>
      <c r="O83" s="61"/>
    </row>
    <row r="84" spans="1:15" s="2" customFormat="1" x14ac:dyDescent="0.25">
      <c r="A84" s="2">
        <f t="shared" si="5"/>
        <v>195</v>
      </c>
      <c r="B84" s="23">
        <f t="shared" si="5"/>
        <v>78</v>
      </c>
      <c r="C84" s="54" t="s">
        <v>117</v>
      </c>
      <c r="D84" s="54" t="s">
        <v>179</v>
      </c>
      <c r="E84" s="55" t="s">
        <v>39</v>
      </c>
      <c r="F84" s="56">
        <v>42011.746527777781</v>
      </c>
      <c r="G84" s="56">
        <v>42038.375</v>
      </c>
      <c r="H84" s="57">
        <v>27</v>
      </c>
      <c r="I84" s="57">
        <v>6</v>
      </c>
      <c r="J84" s="58">
        <v>745140000</v>
      </c>
      <c r="K84" s="58">
        <v>658900000</v>
      </c>
      <c r="L84" s="58">
        <v>424160000</v>
      </c>
      <c r="M84" s="59">
        <f t="shared" si="0"/>
        <v>234740000</v>
      </c>
      <c r="N84" s="60" t="s">
        <v>160</v>
      </c>
      <c r="O84" s="61"/>
    </row>
    <row r="85" spans="1:15" s="2" customFormat="1" x14ac:dyDescent="0.25">
      <c r="A85" s="2">
        <f t="shared" si="5"/>
        <v>196</v>
      </c>
      <c r="B85" s="25">
        <f t="shared" si="5"/>
        <v>79</v>
      </c>
      <c r="C85" s="54" t="s">
        <v>117</v>
      </c>
      <c r="D85" s="54" t="s">
        <v>180</v>
      </c>
      <c r="E85" s="55" t="s">
        <v>39</v>
      </c>
      <c r="F85" s="56">
        <v>42011.638888888891</v>
      </c>
      <c r="G85" s="56">
        <v>42034.375</v>
      </c>
      <c r="H85" s="57">
        <v>33</v>
      </c>
      <c r="I85" s="57">
        <v>5</v>
      </c>
      <c r="J85" s="58">
        <v>936551000</v>
      </c>
      <c r="K85" s="58">
        <v>885903150</v>
      </c>
      <c r="L85" s="58">
        <v>778793400</v>
      </c>
      <c r="M85" s="59">
        <f t="shared" si="0"/>
        <v>107109750</v>
      </c>
      <c r="N85" s="60" t="s">
        <v>157</v>
      </c>
      <c r="O85" s="61"/>
    </row>
    <row r="86" spans="1:15" s="2" customFormat="1" ht="15.75" thickBot="1" x14ac:dyDescent="0.3">
      <c r="B86" s="28"/>
      <c r="C86" s="8"/>
      <c r="D86" s="7"/>
      <c r="E86" s="7"/>
      <c r="F86" s="7"/>
      <c r="G86" s="7"/>
      <c r="H86" s="7"/>
      <c r="I86" s="7"/>
      <c r="J86" s="18"/>
      <c r="K86" s="18"/>
      <c r="L86" s="18"/>
      <c r="M86" s="18"/>
      <c r="N86" s="7"/>
      <c r="O86" s="29"/>
    </row>
    <row r="87" spans="1:15" s="1" customFormat="1" ht="33.75" customHeight="1" thickBot="1" x14ac:dyDescent="0.3">
      <c r="B87" s="30"/>
      <c r="C87" s="31"/>
      <c r="D87" s="32" t="s">
        <v>9</v>
      </c>
      <c r="E87" s="32"/>
      <c r="F87" s="32"/>
      <c r="G87" s="32"/>
      <c r="H87" s="49">
        <f>AVERAGE(H7:H85)</f>
        <v>30.645569620253166</v>
      </c>
      <c r="I87" s="49">
        <f>AVERAGE(I7:I85)</f>
        <v>4.4303797468354427</v>
      </c>
      <c r="J87" s="33">
        <f>SUM(J7:J85)</f>
        <v>81117954635</v>
      </c>
      <c r="K87" s="33">
        <f>SUM(K7:K85)</f>
        <v>78454726505</v>
      </c>
      <c r="L87" s="33">
        <f>SUM(L7:L85)</f>
        <v>75819283835</v>
      </c>
      <c r="M87" s="33">
        <f>SUM(M7:M85)</f>
        <v>2635442670</v>
      </c>
      <c r="N87" s="31"/>
      <c r="O87" s="34"/>
    </row>
  </sheetData>
  <autoFilter ref="B5:O87">
    <filterColumn colId="4" showButton="0"/>
    <filterColumn colId="5" showButton="0"/>
    <filterColumn colId="6" showButton="0"/>
  </autoFilter>
  <mergeCells count="14">
    <mergeCell ref="L5:L6"/>
    <mergeCell ref="M5:M6"/>
    <mergeCell ref="N5:N6"/>
    <mergeCell ref="O5:O6"/>
    <mergeCell ref="B1:O1"/>
    <mergeCell ref="B2:O2"/>
    <mergeCell ref="B3:O3"/>
    <mergeCell ref="B5:B6"/>
    <mergeCell ref="C5:C6"/>
    <mergeCell ref="D5:D6"/>
    <mergeCell ref="E5:E6"/>
    <mergeCell ref="F5:I5"/>
    <mergeCell ref="J5:J6"/>
    <mergeCell ref="K5:K6"/>
  </mergeCells>
  <pageMargins left="0.39370078740157483" right="1.3779527559055118" top="0.39370078740157483" bottom="0.39370078740157483" header="0.31496062992125984" footer="0.31496062992125984"/>
  <pageSetup paperSize="5" scale="75" orientation="landscape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selection activeCell="R11" sqref="R11"/>
    </sheetView>
  </sheetViews>
  <sheetFormatPr defaultRowHeight="15" x14ac:dyDescent="0.25"/>
  <cols>
    <col min="1" max="1" width="14.85546875" bestFit="1" customWidth="1"/>
    <col min="2" max="2" width="4.7109375" customWidth="1"/>
    <col min="3" max="3" width="15.7109375" customWidth="1"/>
    <col min="4" max="4" width="5.7109375" customWidth="1"/>
    <col min="5" max="5" width="13.85546875" customWidth="1"/>
    <col min="6" max="6" width="5.7109375" customWidth="1"/>
    <col min="7" max="7" width="14.85546875" customWidth="1"/>
    <col min="8" max="8" width="5.7109375" customWidth="1"/>
    <col min="9" max="9" width="12.7109375" customWidth="1"/>
    <col min="10" max="10" width="5.7109375" customWidth="1"/>
    <col min="11" max="11" width="11.140625" customWidth="1"/>
    <col min="12" max="23" width="5.7109375" customWidth="1"/>
  </cols>
  <sheetData>
    <row r="1" spans="1:23" ht="19.5" x14ac:dyDescent="0.3">
      <c r="A1" s="316" t="s">
        <v>657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</row>
    <row r="2" spans="1:23" ht="19.5" x14ac:dyDescent="0.3">
      <c r="A2" s="316" t="s">
        <v>660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</row>
    <row r="3" spans="1:23" ht="19.5" x14ac:dyDescent="0.3">
      <c r="A3" s="240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</row>
    <row r="4" spans="1:23" ht="15.75" thickBot="1" x14ac:dyDescent="0.3"/>
    <row r="5" spans="1:23" ht="24.95" customHeight="1" thickTop="1" x14ac:dyDescent="0.25">
      <c r="A5" s="317" t="s">
        <v>13</v>
      </c>
      <c r="B5" s="314" t="s">
        <v>9</v>
      </c>
      <c r="C5" s="314"/>
      <c r="D5" s="314" t="s">
        <v>39</v>
      </c>
      <c r="E5" s="314"/>
      <c r="F5" s="314" t="s">
        <v>20</v>
      </c>
      <c r="G5" s="314"/>
      <c r="H5" s="314" t="s">
        <v>31</v>
      </c>
      <c r="I5" s="314"/>
      <c r="J5" s="314" t="s">
        <v>151</v>
      </c>
      <c r="K5" s="319"/>
      <c r="L5" s="308" t="s">
        <v>654</v>
      </c>
      <c r="M5" s="308"/>
      <c r="N5" s="308"/>
      <c r="O5" s="308"/>
      <c r="P5" s="314" t="s">
        <v>39</v>
      </c>
      <c r="Q5" s="314"/>
      <c r="R5" s="314" t="s">
        <v>20</v>
      </c>
      <c r="S5" s="314"/>
      <c r="T5" s="314" t="s">
        <v>31</v>
      </c>
      <c r="U5" s="314"/>
      <c r="V5" s="314" t="s">
        <v>151</v>
      </c>
      <c r="W5" s="315"/>
    </row>
    <row r="6" spans="1:23" ht="54.95" customHeight="1" x14ac:dyDescent="0.25">
      <c r="A6" s="318"/>
      <c r="B6" s="228" t="s">
        <v>579</v>
      </c>
      <c r="C6" s="217" t="s">
        <v>580</v>
      </c>
      <c r="D6" s="210" t="s">
        <v>649</v>
      </c>
      <c r="E6" s="217" t="s">
        <v>648</v>
      </c>
      <c r="F6" s="210" t="s">
        <v>649</v>
      </c>
      <c r="G6" s="217" t="s">
        <v>648</v>
      </c>
      <c r="H6" s="210" t="s">
        <v>649</v>
      </c>
      <c r="I6" s="217" t="s">
        <v>648</v>
      </c>
      <c r="J6" s="210" t="s">
        <v>649</v>
      </c>
      <c r="K6" s="227" t="s">
        <v>648</v>
      </c>
      <c r="L6" s="225" t="s">
        <v>650</v>
      </c>
      <c r="M6" s="225" t="s">
        <v>651</v>
      </c>
      <c r="N6" s="225" t="s">
        <v>652</v>
      </c>
      <c r="O6" s="210" t="s">
        <v>653</v>
      </c>
      <c r="P6" s="210" t="s">
        <v>655</v>
      </c>
      <c r="Q6" s="210" t="s">
        <v>656</v>
      </c>
      <c r="R6" s="210" t="s">
        <v>655</v>
      </c>
      <c r="S6" s="210" t="s">
        <v>656</v>
      </c>
      <c r="T6" s="210" t="s">
        <v>655</v>
      </c>
      <c r="U6" s="210" t="s">
        <v>656</v>
      </c>
      <c r="V6" s="210" t="s">
        <v>655</v>
      </c>
      <c r="W6" s="229" t="s">
        <v>656</v>
      </c>
    </row>
    <row r="7" spans="1:23" x14ac:dyDescent="0.25">
      <c r="A7" s="215" t="s">
        <v>616</v>
      </c>
      <c r="B7" s="216">
        <f>SUMIF($D$6:$K$6,$B$5&amp;" "&amp;$B$6,$D7:$K7)</f>
        <v>2</v>
      </c>
      <c r="C7" s="216">
        <f t="shared" ref="C7:C28" si="0">SUMIF($D$6:$K$6,$B$5&amp;" "&amp;$C$6,$D7:$K7)</f>
        <v>778545350</v>
      </c>
      <c r="D7" s="216">
        <f>COUNTIFS(Gabung!$D$7:$D$202,"B",Gabung!$F$7:$F$202,'Sheet1 (2)'!D$5)</f>
        <v>0</v>
      </c>
      <c r="E7" s="216">
        <f>SUMIFS(Gabung!$N$7:$N$202,Gabung!$F$7:$F$202,"B",Gabung!$D$7:$D$202,'Sheet1 (2)'!$A7)</f>
        <v>0</v>
      </c>
      <c r="F7" s="216">
        <f>COUNTIFS(Gabung!$D$7:$D$202,'Sheet1 (2)'!$A7,Gabung!$F$7:$F$202,'Sheet1 (2)'!F$5)</f>
        <v>0</v>
      </c>
      <c r="G7" s="216">
        <f>SUMIFS(Gabung!$N$7:$N$202,Gabung!$F$7:$F$202,"PK",Gabung!$D$7:$D$202,'Sheet1 (2)'!$A7)</f>
        <v>0</v>
      </c>
      <c r="H7" s="216">
        <f>COUNTIFS(Gabung!$D$7:$D$202,'Sheet1 (2)'!$A7,Gabung!$F$7:$F$202,'Sheet1 (2)'!H$5)</f>
        <v>2</v>
      </c>
      <c r="I7" s="216">
        <f>SUMIFS(Gabung!$N$7:$N$202,Gabung!$F$7:$F$202,'Sheet1 (2)'!H$5,Gabung!$D$7:$D$202,'Sheet1 (2)'!$A7)</f>
        <v>778545350</v>
      </c>
      <c r="J7" s="216">
        <f>COUNTIFS(Gabung!$D$7:$D$202,'Sheet1 (2)'!$A7,Gabung!$F$7:$F$202,'Sheet1 (2)'!J$5)</f>
        <v>0</v>
      </c>
      <c r="K7" s="222">
        <f>SUMIFS(Gabung!$N$7:$N$202,Gabung!$F$7:$F$202,'Sheet1 (2)'!J$5,Gabung!$D$7:$D$202,'Sheet1 (2)'!$A7)</f>
        <v>0</v>
      </c>
      <c r="L7" s="226">
        <f>COUNTIFS(Gabung!$D$7:$D$202,'Sheet1 (2)'!$A7,Gabung!$J$7:$J$202,1)</f>
        <v>0</v>
      </c>
      <c r="M7" s="226">
        <f>COUNTIFS(Gabung!$D$7:$D$202,'Sheet1 (2)'!$A7,Gabung!$J$7:$J$202,2)</f>
        <v>0</v>
      </c>
      <c r="N7" s="226">
        <f>COUNTIFS(Gabung!$D$7:$D$202,'Sheet1 (2)'!$A7,Gabung!$J$7:$J$202,3)</f>
        <v>2</v>
      </c>
      <c r="O7" s="226">
        <f>COUNTIFS(Gabung!$D$7:$D$202,'Sheet1 (2)'!$A7,Gabung!$J$7:$J$202,4)</f>
        <v>0</v>
      </c>
      <c r="P7" s="234">
        <f>IFERROR(ROUND(AVERAGEIFS(Gabung!$K$7:$K$202,Gabung!$D$7:$D$202,'Sheet1 (2)'!$A7,Gabung!$F$7:$F$202,P$5),0),0)</f>
        <v>0</v>
      </c>
      <c r="Q7" s="234">
        <f>IFERROR(ROUND(AVERAGEIFS(Gabung!$L$7:$L$202,Gabung!$D$7:$D$202,'Sheet1 (2)'!$A7,Gabung!$F$7:$F$202,P$5),0),0)</f>
        <v>0</v>
      </c>
      <c r="R7" s="234">
        <f>IFERROR(ROUND(AVERAGEIFS(Gabung!$K$7:$K$202,Gabung!$D$7:$D$202,'Sheet1 (2)'!$A7,Gabung!$F$7:$F$202,R$5),0),0)</f>
        <v>0</v>
      </c>
      <c r="S7" s="234">
        <f>IFERROR(ROUND(AVERAGEIFS(Gabung!$L$7:$L$202,Gabung!$D$7:$D$202,'Sheet1 (2)'!$A7,Gabung!$F$7:$F$202,R$5),0),0)</f>
        <v>0</v>
      </c>
      <c r="T7" s="234">
        <f>IFERROR(ROUND(AVERAGEIFS(Gabung!$K$7:$K$202,Gabung!$D$7:$D$202,'Sheet1 (2)'!$A7,Gabung!$F$7:$F$202,T$5),0),0)</f>
        <v>14</v>
      </c>
      <c r="U7" s="234">
        <f>IFERROR(ROUND(AVERAGEIFS(Gabung!$L$7:$L$202,Gabung!$D$7:$D$202,'Sheet1 (2)'!$A7,Gabung!$F$7:$F$202,T$5),0),0)</f>
        <v>4</v>
      </c>
      <c r="V7" s="234">
        <f>IFERROR(ROUND(AVERAGEIFS(Gabung!$K$7:$K$202,Gabung!$D$7:$D$202,'Sheet1 (2)'!$A7,Gabung!$F$7:$F$202,V$5),0),0)</f>
        <v>0</v>
      </c>
      <c r="W7" s="235">
        <f>IFERROR(ROUND(AVERAGEIFS(Gabung!$L$7:$L$202,Gabung!$D$7:$D$202,'Sheet1 (2)'!$A7,Gabung!$F$7:$F$202,V$5),0),0)</f>
        <v>0</v>
      </c>
    </row>
    <row r="8" spans="1:23" x14ac:dyDescent="0.25">
      <c r="A8" s="213" t="s">
        <v>615</v>
      </c>
      <c r="B8" s="212">
        <f t="shared" ref="B8:B28" si="1">SUMIF($D$6:$K$6,$B$5&amp;" "&amp;$B$6,$D8:$K8)</f>
        <v>1</v>
      </c>
      <c r="C8" s="212">
        <f t="shared" si="0"/>
        <v>240663720</v>
      </c>
      <c r="D8" s="212">
        <f>COUNTIFS(Gabung!$D$7:$D$202,'Sheet1 (2)'!$A8,Gabung!$F$7:$F$202,'Sheet1 (2)'!D$5)</f>
        <v>1</v>
      </c>
      <c r="E8" s="212">
        <f>SUMIFS(Gabung!$N$7:$N$202,Gabung!$F$7:$F$202,"B",Gabung!$D$7:$D$202,'Sheet1 (2)'!$A8)</f>
        <v>240663720</v>
      </c>
      <c r="F8" s="212">
        <f>COUNTIFS(Gabung!$D$7:$D$202,'Sheet1 (2)'!$A8,Gabung!$F$7:$F$202,'Sheet1 (2)'!F$5)</f>
        <v>0</v>
      </c>
      <c r="G8" s="212">
        <f>SUMIFS(Gabung!$N$7:$N$202,Gabung!$F$7:$F$202,"PK",Gabung!$D$7:$D$202,'Sheet1 (2)'!$A8)</f>
        <v>0</v>
      </c>
      <c r="H8" s="212">
        <f>COUNTIFS(Gabung!$D$7:$D$202,'Sheet1 (2)'!$A8,Gabung!$F$7:$F$202,'Sheet1 (2)'!H$5)</f>
        <v>0</v>
      </c>
      <c r="I8" s="212">
        <f>SUMIFS(Gabung!$N$7:$N$202,Gabung!$F$7:$F$202,'Sheet1 (2)'!H$5,Gabung!$D$7:$D$202,'Sheet1 (2)'!$A8)</f>
        <v>0</v>
      </c>
      <c r="J8" s="212">
        <f>COUNTIFS(Gabung!$D$7:$D$202,'Sheet1 (2)'!$A8,Gabung!$F$7:$F$202,'Sheet1 (2)'!J$5)</f>
        <v>0</v>
      </c>
      <c r="K8" s="223">
        <f>SUMIFS(Gabung!$N$7:$N$202,Gabung!$F$7:$F$202,'Sheet1 (2)'!J$5,Gabung!$D$7:$D$202,'Sheet1 (2)'!$A8)</f>
        <v>0</v>
      </c>
      <c r="L8" s="181">
        <f>COUNTIFS(Gabung!$D$7:$D$202,'Sheet1 (2)'!$A8,Gabung!$J$7:$J$202,1)</f>
        <v>0</v>
      </c>
      <c r="M8" s="181">
        <f>COUNTIFS(Gabung!$D$7:$D$202,'Sheet1 (2)'!$A8,Gabung!$J$7:$J$202,2)</f>
        <v>0</v>
      </c>
      <c r="N8" s="181">
        <f>COUNTIFS(Gabung!$D$7:$D$202,'Sheet1 (2)'!$A8,Gabung!$J$7:$J$202,3)</f>
        <v>1</v>
      </c>
      <c r="O8" s="181">
        <f>COUNTIFS(Gabung!$D$7:$D$202,'Sheet1 (2)'!$A8,Gabung!$J$7:$J$202,4)</f>
        <v>0</v>
      </c>
      <c r="P8" s="236">
        <f>IFERROR(ROUND(AVERAGEIFS(Gabung!$K$7:$K$202,Gabung!$D$7:$D$202,'Sheet1 (2)'!$A8,Gabung!$F$7:$F$202,P$5),0),0)</f>
        <v>40</v>
      </c>
      <c r="Q8" s="236">
        <f>IFERROR(ROUND(AVERAGEIFS(Gabung!$L$7:$L$202,Gabung!$D$7:$D$202,'Sheet1 (2)'!$A8,Gabung!$F$7:$F$202,P$5),0),0)</f>
        <v>4</v>
      </c>
      <c r="R8" s="236">
        <f>IFERROR(ROUND(AVERAGEIFS(Gabung!$K$7:$K$202,Gabung!$D$7:$D$202,'Sheet1 (2)'!$A8,Gabung!$F$7:$F$202,R$5),0),0)</f>
        <v>0</v>
      </c>
      <c r="S8" s="236">
        <f>IFERROR(ROUND(AVERAGEIFS(Gabung!$L$7:$L$202,Gabung!$D$7:$D$202,'Sheet1 (2)'!$A8,Gabung!$F$7:$F$202,R$5),0),0)</f>
        <v>0</v>
      </c>
      <c r="T8" s="236">
        <f>IFERROR(ROUND(AVERAGEIFS(Gabung!$K$7:$K$202,Gabung!$D$7:$D$202,'Sheet1 (2)'!$A8,Gabung!$F$7:$F$202,T$5),0),0)</f>
        <v>0</v>
      </c>
      <c r="U8" s="236">
        <f>IFERROR(ROUND(AVERAGEIFS(Gabung!$L$7:$L$202,Gabung!$D$7:$D$202,'Sheet1 (2)'!$A8,Gabung!$F$7:$F$202,T$5),0),0)</f>
        <v>0</v>
      </c>
      <c r="V8" s="236">
        <f>IFERROR(ROUND(AVERAGEIFS(Gabung!$K$7:$K$202,Gabung!$D$7:$D$202,'Sheet1 (2)'!$A8,Gabung!$F$7:$F$202,V$5),0),0)</f>
        <v>0</v>
      </c>
      <c r="W8" s="237">
        <f>IFERROR(ROUND(AVERAGEIFS(Gabung!$L$7:$L$202,Gabung!$D$7:$D$202,'Sheet1 (2)'!$A8,Gabung!$F$7:$F$202,V$5),0),0)</f>
        <v>0</v>
      </c>
    </row>
    <row r="9" spans="1:23" x14ac:dyDescent="0.25">
      <c r="A9" s="213" t="s">
        <v>617</v>
      </c>
      <c r="B9" s="212">
        <f t="shared" si="1"/>
        <v>1</v>
      </c>
      <c r="C9" s="212">
        <f t="shared" si="0"/>
        <v>378926000</v>
      </c>
      <c r="D9" s="212">
        <f>COUNTIFS(Gabung!$D$7:$D$202,'Sheet1 (2)'!$A9,Gabung!$F$7:$F$202,'Sheet1 (2)'!D$5)</f>
        <v>0</v>
      </c>
      <c r="E9" s="212">
        <f>SUMIFS(Gabung!$N$7:$N$202,Gabung!$F$7:$F$202,"B",Gabung!$D$7:$D$202,'Sheet1 (2)'!$A9)</f>
        <v>0</v>
      </c>
      <c r="F9" s="212">
        <f>COUNTIFS(Gabung!$D$7:$D$202,'Sheet1 (2)'!$A9,Gabung!$F$7:$F$202,'Sheet1 (2)'!F$5)</f>
        <v>1</v>
      </c>
      <c r="G9" s="212">
        <f>SUMIFS(Gabung!$N$7:$N$202,Gabung!$F$7:$F$202,"PK",Gabung!$D$7:$D$202,'Sheet1 (2)'!$A9)</f>
        <v>378926000</v>
      </c>
      <c r="H9" s="212">
        <f>COUNTIFS(Gabung!$D$7:$D$202,'Sheet1 (2)'!$A9,Gabung!$F$7:$F$202,'Sheet1 (2)'!H$5)</f>
        <v>0</v>
      </c>
      <c r="I9" s="212">
        <f>SUMIFS(Gabung!$N$7:$N$202,Gabung!$F$7:$F$202,'Sheet1 (2)'!H$5,Gabung!$D$7:$D$202,'Sheet1 (2)'!$A9)</f>
        <v>0</v>
      </c>
      <c r="J9" s="212">
        <f>COUNTIFS(Gabung!$D$7:$D$202,'Sheet1 (2)'!$A9,Gabung!$F$7:$F$202,'Sheet1 (2)'!J$5)</f>
        <v>0</v>
      </c>
      <c r="K9" s="223">
        <f>SUMIFS(Gabung!$N$7:$N$202,Gabung!$F$7:$F$202,'Sheet1 (2)'!J$5,Gabung!$D$7:$D$202,'Sheet1 (2)'!$A9)</f>
        <v>0</v>
      </c>
      <c r="L9" s="181">
        <f>COUNTIFS(Gabung!$D$7:$D$202,'Sheet1 (2)'!$A9,Gabung!$J$7:$J$202,1)</f>
        <v>0</v>
      </c>
      <c r="M9" s="181">
        <f>COUNTIFS(Gabung!$D$7:$D$202,'Sheet1 (2)'!$A9,Gabung!$J$7:$J$202,2)</f>
        <v>1</v>
      </c>
      <c r="N9" s="181">
        <f>COUNTIFS(Gabung!$D$7:$D$202,'Sheet1 (2)'!$A9,Gabung!$J$7:$J$202,3)</f>
        <v>0</v>
      </c>
      <c r="O9" s="181">
        <f>COUNTIFS(Gabung!$D$7:$D$202,'Sheet1 (2)'!$A9,Gabung!$J$7:$J$202,4)</f>
        <v>0</v>
      </c>
      <c r="P9" s="236">
        <f>IFERROR(ROUND(AVERAGEIFS(Gabung!$K$7:$K$202,Gabung!$D$7:$D$202,'Sheet1 (2)'!$A9,Gabung!$F$7:$F$202,P$5),0),0)</f>
        <v>0</v>
      </c>
      <c r="Q9" s="236">
        <f>IFERROR(ROUND(AVERAGEIFS(Gabung!$L$7:$L$202,Gabung!$D$7:$D$202,'Sheet1 (2)'!$A9,Gabung!$F$7:$F$202,P$5),0),0)</f>
        <v>0</v>
      </c>
      <c r="R9" s="236">
        <f>IFERROR(ROUND(AVERAGEIFS(Gabung!$K$7:$K$202,Gabung!$D$7:$D$202,'Sheet1 (2)'!$A9,Gabung!$F$7:$F$202,R$5),0),0)</f>
        <v>21</v>
      </c>
      <c r="S9" s="236">
        <f>IFERROR(ROUND(AVERAGEIFS(Gabung!$L$7:$L$202,Gabung!$D$7:$D$202,'Sheet1 (2)'!$A9,Gabung!$F$7:$F$202,R$5),0),0)</f>
        <v>6</v>
      </c>
      <c r="T9" s="236">
        <f>IFERROR(ROUND(AVERAGEIFS(Gabung!$K$7:$K$202,Gabung!$D$7:$D$202,'Sheet1 (2)'!$A9,Gabung!$F$7:$F$202,T$5),0),0)</f>
        <v>0</v>
      </c>
      <c r="U9" s="236">
        <f>IFERROR(ROUND(AVERAGEIFS(Gabung!$L$7:$L$202,Gabung!$D$7:$D$202,'Sheet1 (2)'!$A9,Gabung!$F$7:$F$202,T$5),0),0)</f>
        <v>0</v>
      </c>
      <c r="V9" s="236">
        <f>IFERROR(ROUND(AVERAGEIFS(Gabung!$K$7:$K$202,Gabung!$D$7:$D$202,'Sheet1 (2)'!$A9,Gabung!$F$7:$F$202,V$5),0),0)</f>
        <v>0</v>
      </c>
      <c r="W9" s="237">
        <f>IFERROR(ROUND(AVERAGEIFS(Gabung!$L$7:$L$202,Gabung!$D$7:$D$202,'Sheet1 (2)'!$A9,Gabung!$F$7:$F$202,V$5),0),0)</f>
        <v>0</v>
      </c>
    </row>
    <row r="10" spans="1:23" x14ac:dyDescent="0.25">
      <c r="A10" s="214" t="s">
        <v>614</v>
      </c>
      <c r="B10" s="212">
        <f t="shared" si="1"/>
        <v>20</v>
      </c>
      <c r="C10" s="212">
        <f t="shared" si="0"/>
        <v>18351875000</v>
      </c>
      <c r="D10" s="212">
        <f>COUNTIFS(Gabung!$D$7:$D$202,'Sheet1 (2)'!$A10,Gabung!$F$7:$F$202,'Sheet1 (2)'!D$5)</f>
        <v>0</v>
      </c>
      <c r="E10" s="212">
        <f>SUMIFS(Gabung!$N$7:$N$202,Gabung!$F$7:$F$202,"B",Gabung!$D$7:$D$202,'Sheet1 (2)'!$A10)</f>
        <v>0</v>
      </c>
      <c r="F10" s="212">
        <f>COUNTIFS(Gabung!$D$7:$D$202,'Sheet1 (2)'!$A10,Gabung!$F$7:$F$202,'Sheet1 (2)'!F$5)</f>
        <v>15</v>
      </c>
      <c r="G10" s="212">
        <f>SUMIFS(Gabung!$N$7:$N$202,Gabung!$F$7:$F$202,"PK",Gabung!$D$7:$D$202,'Sheet1 (2)'!$A10)</f>
        <v>15742695000</v>
      </c>
      <c r="H10" s="212">
        <f>COUNTIFS(Gabung!$D$7:$D$202,'Sheet1 (2)'!$A10,Gabung!$F$7:$F$202,'Sheet1 (2)'!H$5)</f>
        <v>5</v>
      </c>
      <c r="I10" s="212">
        <f>SUMIFS(Gabung!$N$7:$N$202,Gabung!$F$7:$F$202,'Sheet1 (2)'!H$5,Gabung!$D$7:$D$202,'Sheet1 (2)'!$A10)</f>
        <v>2609180000</v>
      </c>
      <c r="J10" s="212">
        <f>COUNTIFS(Gabung!$D$7:$D$202,'Sheet1 (2)'!$A10,Gabung!$F$7:$F$202,'Sheet1 (2)'!J$5)</f>
        <v>0</v>
      </c>
      <c r="K10" s="223">
        <f>SUMIFS(Gabung!$N$7:$N$202,Gabung!$F$7:$F$202,'Sheet1 (2)'!J$5,Gabung!$D$7:$D$202,'Sheet1 (2)'!$A10)</f>
        <v>0</v>
      </c>
      <c r="L10" s="181">
        <f>COUNTIFS(Gabung!$D$7:$D$202,'Sheet1 (2)'!$A10,Gabung!$J$7:$J$202,1)</f>
        <v>0</v>
      </c>
      <c r="M10" s="181">
        <f>COUNTIFS(Gabung!$D$7:$D$202,'Sheet1 (2)'!$A10,Gabung!$J$7:$J$202,2)</f>
        <v>0</v>
      </c>
      <c r="N10" s="181">
        <f>COUNTIFS(Gabung!$D$7:$D$202,'Sheet1 (2)'!$A10,Gabung!$J$7:$J$202,3)</f>
        <v>16</v>
      </c>
      <c r="O10" s="181">
        <f>COUNTIFS(Gabung!$D$7:$D$202,'Sheet1 (2)'!$A10,Gabung!$J$7:$J$202,4)</f>
        <v>4</v>
      </c>
      <c r="P10" s="236">
        <f>IFERROR(ROUND(AVERAGEIFS(Gabung!$K$7:$K$202,Gabung!$D$7:$D$202,'Sheet1 (2)'!$A10,Gabung!$F$7:$F$202,P$5),0),0)</f>
        <v>0</v>
      </c>
      <c r="Q10" s="236">
        <f>IFERROR(ROUND(AVERAGEIFS(Gabung!$L$7:$L$202,Gabung!$D$7:$D$202,'Sheet1 (2)'!$A10,Gabung!$F$7:$F$202,P$5),0),0)</f>
        <v>0</v>
      </c>
      <c r="R10" s="236">
        <f>IFERROR(ROUND(AVERAGEIFS(Gabung!$K$7:$K$202,Gabung!$D$7:$D$202,'Sheet1 (2)'!$A10,Gabung!$F$7:$F$202,R$5),0),0)</f>
        <v>22</v>
      </c>
      <c r="S10" s="236">
        <f>IFERROR(ROUND(AVERAGEIFS(Gabung!$L$7:$L$202,Gabung!$D$7:$D$202,'Sheet1 (2)'!$A10,Gabung!$F$7:$F$202,R$5),0),0)</f>
        <v>3</v>
      </c>
      <c r="T10" s="236">
        <f>IFERROR(ROUND(AVERAGEIFS(Gabung!$K$7:$K$202,Gabung!$D$7:$D$202,'Sheet1 (2)'!$A10,Gabung!$F$7:$F$202,T$5),0),0)</f>
        <v>19</v>
      </c>
      <c r="U10" s="236">
        <f>IFERROR(ROUND(AVERAGEIFS(Gabung!$L$7:$L$202,Gabung!$D$7:$D$202,'Sheet1 (2)'!$A10,Gabung!$F$7:$F$202,T$5),0),0)</f>
        <v>4</v>
      </c>
      <c r="V10" s="236">
        <f>IFERROR(ROUND(AVERAGEIFS(Gabung!$K$7:$K$202,Gabung!$D$7:$D$202,'Sheet1 (2)'!$A10,Gabung!$F$7:$F$202,V$5),0),0)</f>
        <v>0</v>
      </c>
      <c r="W10" s="237">
        <f>IFERROR(ROUND(AVERAGEIFS(Gabung!$L$7:$L$202,Gabung!$D$7:$D$202,'Sheet1 (2)'!$A10,Gabung!$F$7:$F$202,V$5),0),0)</f>
        <v>0</v>
      </c>
    </row>
    <row r="11" spans="1:23" x14ac:dyDescent="0.25">
      <c r="A11" s="214" t="s">
        <v>623</v>
      </c>
      <c r="B11" s="212">
        <f t="shared" si="1"/>
        <v>22</v>
      </c>
      <c r="C11" s="212">
        <f t="shared" si="0"/>
        <v>12293507800</v>
      </c>
      <c r="D11" s="212">
        <f>COUNTIFS(Gabung!$D$7:$D$202,'Sheet1 (2)'!$A11,Gabung!$F$7:$F$202,'Sheet1 (2)'!D$5)</f>
        <v>16</v>
      </c>
      <c r="E11" s="212">
        <f>SUMIFS(Gabung!$N$7:$N$202,Gabung!$F$7:$F$202,"B",Gabung!$D$7:$D$202,'Sheet1 (2)'!$A11)</f>
        <v>9963877500</v>
      </c>
      <c r="F11" s="212">
        <f>COUNTIFS(Gabung!$D$7:$D$202,'Sheet1 (2)'!$A11,Gabung!$F$7:$F$202,'Sheet1 (2)'!F$5)</f>
        <v>4</v>
      </c>
      <c r="G11" s="212">
        <f>SUMIFS(Gabung!$N$7:$N$202,Gabung!$F$7:$F$202,"PK",Gabung!$D$7:$D$202,'Sheet1 (2)'!$A11)</f>
        <v>2072444300</v>
      </c>
      <c r="H11" s="212">
        <f>COUNTIFS(Gabung!$D$7:$D$202,'Sheet1 (2)'!$A11,Gabung!$F$7:$F$202,'Sheet1 (2)'!H$5)</f>
        <v>2</v>
      </c>
      <c r="I11" s="212">
        <f>SUMIFS(Gabung!$N$7:$N$202,Gabung!$F$7:$F$202,'Sheet1 (2)'!H$5,Gabung!$D$7:$D$202,'Sheet1 (2)'!$A11)</f>
        <v>257186000</v>
      </c>
      <c r="J11" s="212">
        <f>COUNTIFS(Gabung!$D$7:$D$202,'Sheet1 (2)'!$A11,Gabung!$F$7:$F$202,'Sheet1 (2)'!J$5)</f>
        <v>0</v>
      </c>
      <c r="K11" s="223">
        <f>SUMIFS(Gabung!$N$7:$N$202,Gabung!$F$7:$F$202,'Sheet1 (2)'!J$5,Gabung!$D$7:$D$202,'Sheet1 (2)'!$A11)</f>
        <v>0</v>
      </c>
      <c r="L11" s="181">
        <f>COUNTIFS(Gabung!$D$7:$D$202,'Sheet1 (2)'!$A11,Gabung!$J$7:$J$202,1)</f>
        <v>0</v>
      </c>
      <c r="M11" s="181">
        <f>COUNTIFS(Gabung!$D$7:$D$202,'Sheet1 (2)'!$A11,Gabung!$J$7:$J$202,2)</f>
        <v>0</v>
      </c>
      <c r="N11" s="181">
        <f>COUNTIFS(Gabung!$D$7:$D$202,'Sheet1 (2)'!$A11,Gabung!$J$7:$J$202,3)</f>
        <v>6</v>
      </c>
      <c r="O11" s="181">
        <f>COUNTIFS(Gabung!$D$7:$D$202,'Sheet1 (2)'!$A11,Gabung!$J$7:$J$202,4)</f>
        <v>16</v>
      </c>
      <c r="P11" s="236">
        <f>IFERROR(ROUND(AVERAGEIFS(Gabung!$K$7:$K$202,Gabung!$D$7:$D$202,'Sheet1 (2)'!$A11,Gabung!$F$7:$F$202,P$5),0),0)</f>
        <v>31</v>
      </c>
      <c r="Q11" s="236">
        <f>IFERROR(ROUND(AVERAGEIFS(Gabung!$L$7:$L$202,Gabung!$D$7:$D$202,'Sheet1 (2)'!$A11,Gabung!$F$7:$F$202,P$5),0),0)</f>
        <v>4</v>
      </c>
      <c r="R11" s="236">
        <f>IFERROR(ROUND(AVERAGEIFS(Gabung!$K$7:$K$202,Gabung!$D$7:$D$202,'Sheet1 (2)'!$A11,Gabung!$F$7:$F$202,R$5),0),0)</f>
        <v>31</v>
      </c>
      <c r="S11" s="236">
        <f>IFERROR(ROUND(AVERAGEIFS(Gabung!$L$7:$L$202,Gabung!$D$7:$D$202,'Sheet1 (2)'!$A11,Gabung!$F$7:$F$202,R$5),0),0)</f>
        <v>4</v>
      </c>
      <c r="T11" s="236">
        <f>IFERROR(ROUND(AVERAGEIFS(Gabung!$K$7:$K$202,Gabung!$D$7:$D$202,'Sheet1 (2)'!$A11,Gabung!$F$7:$F$202,T$5),0),0)</f>
        <v>17</v>
      </c>
      <c r="U11" s="236">
        <f>IFERROR(ROUND(AVERAGEIFS(Gabung!$L$7:$L$202,Gabung!$D$7:$D$202,'Sheet1 (2)'!$A11,Gabung!$F$7:$F$202,T$5),0),0)</f>
        <v>3</v>
      </c>
      <c r="V11" s="236">
        <f>IFERROR(ROUND(AVERAGEIFS(Gabung!$K$7:$K$202,Gabung!$D$7:$D$202,'Sheet1 (2)'!$A11,Gabung!$F$7:$F$202,V$5),0),0)</f>
        <v>0</v>
      </c>
      <c r="W11" s="237">
        <f>IFERROR(ROUND(AVERAGEIFS(Gabung!$L$7:$L$202,Gabung!$D$7:$D$202,'Sheet1 (2)'!$A11,Gabung!$F$7:$F$202,V$5),0),0)</f>
        <v>0</v>
      </c>
    </row>
    <row r="12" spans="1:23" x14ac:dyDescent="0.25">
      <c r="A12" s="213" t="s">
        <v>622</v>
      </c>
      <c r="B12" s="212">
        <f t="shared" si="1"/>
        <v>8</v>
      </c>
      <c r="C12" s="212">
        <f t="shared" si="0"/>
        <v>3905643500</v>
      </c>
      <c r="D12" s="212">
        <f>COUNTIFS(Gabung!$D$7:$D$202,'Sheet1 (2)'!$A12,Gabung!$F$7:$F$202,'Sheet1 (2)'!D$5)</f>
        <v>8</v>
      </c>
      <c r="E12" s="212">
        <f>SUMIFS(Gabung!$N$7:$N$202,Gabung!$F$7:$F$202,"B",Gabung!$D$7:$D$202,'Sheet1 (2)'!$A12)</f>
        <v>3905643500</v>
      </c>
      <c r="F12" s="212">
        <f>COUNTIFS(Gabung!$D$7:$D$202,'Sheet1 (2)'!$A12,Gabung!$F$7:$F$202,'Sheet1 (2)'!F$5)</f>
        <v>0</v>
      </c>
      <c r="G12" s="212">
        <f>SUMIFS(Gabung!$N$7:$N$202,Gabung!$F$7:$F$202,"PK",Gabung!$D$7:$D$202,'Sheet1 (2)'!$A12)</f>
        <v>0</v>
      </c>
      <c r="H12" s="212">
        <f>COUNTIFS(Gabung!$D$7:$D$202,'Sheet1 (2)'!$A12,Gabung!$F$7:$F$202,'Sheet1 (2)'!H$5)</f>
        <v>0</v>
      </c>
      <c r="I12" s="212">
        <f>SUMIFS(Gabung!$N$7:$N$202,Gabung!$F$7:$F$202,'Sheet1 (2)'!H$5,Gabung!$D$7:$D$202,'Sheet1 (2)'!$A12)</f>
        <v>0</v>
      </c>
      <c r="J12" s="212">
        <f>COUNTIFS(Gabung!$D$7:$D$202,'Sheet1 (2)'!$A12,Gabung!$F$7:$F$202,'Sheet1 (2)'!J$5)</f>
        <v>0</v>
      </c>
      <c r="K12" s="223">
        <f>SUMIFS(Gabung!$N$7:$N$202,Gabung!$F$7:$F$202,'Sheet1 (2)'!J$5,Gabung!$D$7:$D$202,'Sheet1 (2)'!$A12)</f>
        <v>0</v>
      </c>
      <c r="L12" s="181">
        <f>COUNTIFS(Gabung!$D$7:$D$202,'Sheet1 (2)'!$A12,Gabung!$J$7:$J$202,1)</f>
        <v>5</v>
      </c>
      <c r="M12" s="181">
        <f>COUNTIFS(Gabung!$D$7:$D$202,'Sheet1 (2)'!$A12,Gabung!$J$7:$J$202,2)</f>
        <v>3</v>
      </c>
      <c r="N12" s="181">
        <f>COUNTIFS(Gabung!$D$7:$D$202,'Sheet1 (2)'!$A12,Gabung!$J$7:$J$202,3)</f>
        <v>0</v>
      </c>
      <c r="O12" s="181">
        <f>COUNTIFS(Gabung!$D$7:$D$202,'Sheet1 (2)'!$A12,Gabung!$J$7:$J$202,4)</f>
        <v>0</v>
      </c>
      <c r="P12" s="236">
        <f>IFERROR(ROUND(AVERAGEIFS(Gabung!$K$7:$K$202,Gabung!$D$7:$D$202,'Sheet1 (2)'!$A12,Gabung!$F$7:$F$202,P$5),0),0)</f>
        <v>79</v>
      </c>
      <c r="Q12" s="236">
        <f>IFERROR(ROUND(AVERAGEIFS(Gabung!$L$7:$L$202,Gabung!$D$7:$D$202,'Sheet1 (2)'!$A12,Gabung!$F$7:$F$202,P$5),0),0)</f>
        <v>8</v>
      </c>
      <c r="R12" s="236">
        <f>IFERROR(ROUND(AVERAGEIFS(Gabung!$K$7:$K$202,Gabung!$D$7:$D$202,'Sheet1 (2)'!$A12,Gabung!$F$7:$F$202,R$5),0),0)</f>
        <v>0</v>
      </c>
      <c r="S12" s="236">
        <f>IFERROR(ROUND(AVERAGEIFS(Gabung!$L$7:$L$202,Gabung!$D$7:$D$202,'Sheet1 (2)'!$A12,Gabung!$F$7:$F$202,R$5),0),0)</f>
        <v>0</v>
      </c>
      <c r="T12" s="236">
        <f>IFERROR(ROUND(AVERAGEIFS(Gabung!$K$7:$K$202,Gabung!$D$7:$D$202,'Sheet1 (2)'!$A12,Gabung!$F$7:$F$202,T$5),0),0)</f>
        <v>0</v>
      </c>
      <c r="U12" s="236">
        <f>IFERROR(ROUND(AVERAGEIFS(Gabung!$L$7:$L$202,Gabung!$D$7:$D$202,'Sheet1 (2)'!$A12,Gabung!$F$7:$F$202,T$5),0),0)</f>
        <v>0</v>
      </c>
      <c r="V12" s="236">
        <f>IFERROR(ROUND(AVERAGEIFS(Gabung!$K$7:$K$202,Gabung!$D$7:$D$202,'Sheet1 (2)'!$A12,Gabung!$F$7:$F$202,V$5),0),0)</f>
        <v>0</v>
      </c>
      <c r="W12" s="237">
        <f>IFERROR(ROUND(AVERAGEIFS(Gabung!$L$7:$L$202,Gabung!$D$7:$D$202,'Sheet1 (2)'!$A12,Gabung!$F$7:$F$202,V$5),0),0)</f>
        <v>0</v>
      </c>
    </row>
    <row r="13" spans="1:23" x14ac:dyDescent="0.25">
      <c r="A13" s="214" t="s">
        <v>619</v>
      </c>
      <c r="B13" s="212">
        <f t="shared" si="1"/>
        <v>2</v>
      </c>
      <c r="C13" s="212">
        <f t="shared" si="0"/>
        <v>2419659000</v>
      </c>
      <c r="D13" s="212">
        <f>COUNTIFS(Gabung!$D$7:$D$202,'Sheet1 (2)'!$A13,Gabung!$F$7:$F$202,'Sheet1 (2)'!D$5)</f>
        <v>0</v>
      </c>
      <c r="E13" s="212">
        <f>SUMIFS(Gabung!$N$7:$N$202,Gabung!$F$7:$F$202,"B",Gabung!$D$7:$D$202,'Sheet1 (2)'!$A13)</f>
        <v>0</v>
      </c>
      <c r="F13" s="212">
        <f>COUNTIFS(Gabung!$D$7:$D$202,'Sheet1 (2)'!$A13,Gabung!$F$7:$F$202,'Sheet1 (2)'!F$5)</f>
        <v>2</v>
      </c>
      <c r="G13" s="212">
        <f>SUMIFS(Gabung!$N$7:$N$202,Gabung!$F$7:$F$202,"PK",Gabung!$D$7:$D$202,'Sheet1 (2)'!$A13)</f>
        <v>2419659000</v>
      </c>
      <c r="H13" s="212">
        <f>COUNTIFS(Gabung!$D$7:$D$202,'Sheet1 (2)'!$A13,Gabung!$F$7:$F$202,'Sheet1 (2)'!H$5)</f>
        <v>0</v>
      </c>
      <c r="I13" s="212">
        <f>SUMIFS(Gabung!$N$7:$N$202,Gabung!$F$7:$F$202,'Sheet1 (2)'!H$5,Gabung!$D$7:$D$202,'Sheet1 (2)'!$A13)</f>
        <v>0</v>
      </c>
      <c r="J13" s="212">
        <f>COUNTIFS(Gabung!$D$7:$D$202,'Sheet1 (2)'!$A13,Gabung!$F$7:$F$202,'Sheet1 (2)'!J$5)</f>
        <v>0</v>
      </c>
      <c r="K13" s="223">
        <f>SUMIFS(Gabung!$N$7:$N$202,Gabung!$F$7:$F$202,'Sheet1 (2)'!J$5,Gabung!$D$7:$D$202,'Sheet1 (2)'!$A13)</f>
        <v>0</v>
      </c>
      <c r="L13" s="181">
        <f>COUNTIFS(Gabung!$D$7:$D$202,'Sheet1 (2)'!$A13,Gabung!$J$7:$J$202,1)</f>
        <v>0</v>
      </c>
      <c r="M13" s="181">
        <f>COUNTIFS(Gabung!$D$7:$D$202,'Sheet1 (2)'!$A13,Gabung!$J$7:$J$202,2)</f>
        <v>1</v>
      </c>
      <c r="N13" s="181">
        <f>COUNTIFS(Gabung!$D$7:$D$202,'Sheet1 (2)'!$A13,Gabung!$J$7:$J$202,3)</f>
        <v>0</v>
      </c>
      <c r="O13" s="181">
        <f>COUNTIFS(Gabung!$D$7:$D$202,'Sheet1 (2)'!$A13,Gabung!$J$7:$J$202,4)</f>
        <v>1</v>
      </c>
      <c r="P13" s="236">
        <f>IFERROR(ROUND(AVERAGEIFS(Gabung!$K$7:$K$202,Gabung!$D$7:$D$202,'Sheet1 (2)'!$A13,Gabung!$F$7:$F$202,P$5),0),0)</f>
        <v>0</v>
      </c>
      <c r="Q13" s="236">
        <f>IFERROR(ROUND(AVERAGEIFS(Gabung!$L$7:$L$202,Gabung!$D$7:$D$202,'Sheet1 (2)'!$A13,Gabung!$F$7:$F$202,P$5),0),0)</f>
        <v>0</v>
      </c>
      <c r="R13" s="236">
        <f>IFERROR(ROUND(AVERAGEIFS(Gabung!$K$7:$K$202,Gabung!$D$7:$D$202,'Sheet1 (2)'!$A13,Gabung!$F$7:$F$202,R$5),0),0)</f>
        <v>22</v>
      </c>
      <c r="S13" s="236">
        <f>IFERROR(ROUND(AVERAGEIFS(Gabung!$L$7:$L$202,Gabung!$D$7:$D$202,'Sheet1 (2)'!$A13,Gabung!$F$7:$F$202,R$5),0),0)</f>
        <v>4</v>
      </c>
      <c r="T13" s="236">
        <f>IFERROR(ROUND(AVERAGEIFS(Gabung!$K$7:$K$202,Gabung!$D$7:$D$202,'Sheet1 (2)'!$A13,Gabung!$F$7:$F$202,T$5),0),0)</f>
        <v>0</v>
      </c>
      <c r="U13" s="236">
        <f>IFERROR(ROUND(AVERAGEIFS(Gabung!$L$7:$L$202,Gabung!$D$7:$D$202,'Sheet1 (2)'!$A13,Gabung!$F$7:$F$202,T$5),0),0)</f>
        <v>0</v>
      </c>
      <c r="V13" s="236">
        <f>IFERROR(ROUND(AVERAGEIFS(Gabung!$K$7:$K$202,Gabung!$D$7:$D$202,'Sheet1 (2)'!$A13,Gabung!$F$7:$F$202,V$5),0),0)</f>
        <v>0</v>
      </c>
      <c r="W13" s="237">
        <f>IFERROR(ROUND(AVERAGEIFS(Gabung!$L$7:$L$202,Gabung!$D$7:$D$202,'Sheet1 (2)'!$A13,Gabung!$F$7:$F$202,V$5),0),0)</f>
        <v>0</v>
      </c>
    </row>
    <row r="14" spans="1:23" x14ac:dyDescent="0.25">
      <c r="A14" s="214" t="s">
        <v>642</v>
      </c>
      <c r="B14" s="212">
        <f t="shared" si="1"/>
        <v>1</v>
      </c>
      <c r="C14" s="212">
        <f t="shared" si="0"/>
        <v>291250000</v>
      </c>
      <c r="D14" s="212">
        <f>COUNTIFS(Gabung!$D$7:$D$202,'Sheet1 (2)'!$A14,Gabung!$F$7:$F$202,'Sheet1 (2)'!D$5)</f>
        <v>1</v>
      </c>
      <c r="E14" s="212">
        <f>SUMIFS(Gabung!$N$7:$N$202,Gabung!$F$7:$F$202,"B",Gabung!$D$7:$D$202,'Sheet1 (2)'!$A14)</f>
        <v>291250000</v>
      </c>
      <c r="F14" s="212">
        <f>COUNTIFS(Gabung!$D$7:$D$202,'Sheet1 (2)'!$A14,Gabung!$F$7:$F$202,'Sheet1 (2)'!F$5)</f>
        <v>0</v>
      </c>
      <c r="G14" s="212">
        <f>SUMIFS(Gabung!$N$7:$N$202,Gabung!$F$7:$F$202,"PK",Gabung!$D$7:$D$202,'Sheet1 (2)'!$A14)</f>
        <v>0</v>
      </c>
      <c r="H14" s="212">
        <f>COUNTIFS(Gabung!$D$7:$D$202,'Sheet1 (2)'!$A14,Gabung!$F$7:$F$202,'Sheet1 (2)'!H$5)</f>
        <v>0</v>
      </c>
      <c r="I14" s="212">
        <f>SUMIFS(Gabung!$N$7:$N$202,Gabung!$F$7:$F$202,'Sheet1 (2)'!H$5,Gabung!$D$7:$D$202,'Sheet1 (2)'!$A14)</f>
        <v>0</v>
      </c>
      <c r="J14" s="212">
        <f>COUNTIFS(Gabung!$D$7:$D$202,'Sheet1 (2)'!$A14,Gabung!$F$7:$F$202,'Sheet1 (2)'!J$5)</f>
        <v>0</v>
      </c>
      <c r="K14" s="223">
        <f>SUMIFS(Gabung!$N$7:$N$202,Gabung!$F$7:$F$202,'Sheet1 (2)'!J$5,Gabung!$D$7:$D$202,'Sheet1 (2)'!$A14)</f>
        <v>0</v>
      </c>
      <c r="L14" s="181">
        <f>COUNTIFS(Gabung!$D$7:$D$202,'Sheet1 (2)'!$A14,Gabung!$J$7:$J$202,1)</f>
        <v>0</v>
      </c>
      <c r="M14" s="181">
        <f>COUNTIFS(Gabung!$D$7:$D$202,'Sheet1 (2)'!$A14,Gabung!$J$7:$J$202,2)</f>
        <v>0</v>
      </c>
      <c r="N14" s="181">
        <f>COUNTIFS(Gabung!$D$7:$D$202,'Sheet1 (2)'!$A14,Gabung!$J$7:$J$202,3)</f>
        <v>0</v>
      </c>
      <c r="O14" s="181">
        <f>COUNTIFS(Gabung!$D$7:$D$202,'Sheet1 (2)'!$A14,Gabung!$J$7:$J$202,4)</f>
        <v>1</v>
      </c>
      <c r="P14" s="236">
        <f>IFERROR(ROUND(AVERAGEIFS(Gabung!$K$7:$K$202,Gabung!$D$7:$D$202,'Sheet1 (2)'!$A14,Gabung!$F$7:$F$202,P$5),0),0)</f>
        <v>13</v>
      </c>
      <c r="Q14" s="236">
        <f>IFERROR(ROUND(AVERAGEIFS(Gabung!$L$7:$L$202,Gabung!$D$7:$D$202,'Sheet1 (2)'!$A14,Gabung!$F$7:$F$202,P$5),0),0)</f>
        <v>1</v>
      </c>
      <c r="R14" s="236">
        <f>IFERROR(ROUND(AVERAGEIFS(Gabung!$K$7:$K$202,Gabung!$D$7:$D$202,'Sheet1 (2)'!$A14,Gabung!$F$7:$F$202,R$5),0),0)</f>
        <v>0</v>
      </c>
      <c r="S14" s="236">
        <f>IFERROR(ROUND(AVERAGEIFS(Gabung!$L$7:$L$202,Gabung!$D$7:$D$202,'Sheet1 (2)'!$A14,Gabung!$F$7:$F$202,R$5),0),0)</f>
        <v>0</v>
      </c>
      <c r="T14" s="236">
        <f>IFERROR(ROUND(AVERAGEIFS(Gabung!$K$7:$K$202,Gabung!$D$7:$D$202,'Sheet1 (2)'!$A14,Gabung!$F$7:$F$202,T$5),0),0)</f>
        <v>0</v>
      </c>
      <c r="U14" s="236">
        <f>IFERROR(ROUND(AVERAGEIFS(Gabung!$L$7:$L$202,Gabung!$D$7:$D$202,'Sheet1 (2)'!$A14,Gabung!$F$7:$F$202,T$5),0),0)</f>
        <v>0</v>
      </c>
      <c r="V14" s="236">
        <f>IFERROR(ROUND(AVERAGEIFS(Gabung!$K$7:$K$202,Gabung!$D$7:$D$202,'Sheet1 (2)'!$A14,Gabung!$F$7:$F$202,V$5),0),0)</f>
        <v>0</v>
      </c>
      <c r="W14" s="237">
        <f>IFERROR(ROUND(AVERAGEIFS(Gabung!$L$7:$L$202,Gabung!$D$7:$D$202,'Sheet1 (2)'!$A14,Gabung!$F$7:$F$202,V$5),0),0)</f>
        <v>0</v>
      </c>
    </row>
    <row r="15" spans="1:23" x14ac:dyDescent="0.25">
      <c r="A15" s="214" t="s">
        <v>599</v>
      </c>
      <c r="B15" s="212">
        <f t="shared" si="1"/>
        <v>10</v>
      </c>
      <c r="C15" s="212">
        <f t="shared" si="0"/>
        <v>20896891390</v>
      </c>
      <c r="D15" s="212">
        <f>COUNTIFS(Gabung!$D$7:$D$202,'Sheet1 (2)'!$A15,Gabung!$F$7:$F$202,'Sheet1 (2)'!D$5)</f>
        <v>4</v>
      </c>
      <c r="E15" s="212">
        <f>SUMIFS(Gabung!$N$7:$N$202,Gabung!$F$7:$F$202,"B",Gabung!$D$7:$D$202,'Sheet1 (2)'!$A15)</f>
        <v>9363583390</v>
      </c>
      <c r="F15" s="212">
        <f>COUNTIFS(Gabung!$D$7:$D$202,'Sheet1 (2)'!$A15,Gabung!$F$7:$F$202,'Sheet1 (2)'!F$5)</f>
        <v>6</v>
      </c>
      <c r="G15" s="212">
        <f>SUMIFS(Gabung!$N$7:$N$202,Gabung!$F$7:$F$202,"PK",Gabung!$D$7:$D$202,'Sheet1 (2)'!$A15)</f>
        <v>11533308000</v>
      </c>
      <c r="H15" s="212">
        <f>COUNTIFS(Gabung!$D$7:$D$202,'Sheet1 (2)'!$A15,Gabung!$F$7:$F$202,'Sheet1 (2)'!H$5)</f>
        <v>0</v>
      </c>
      <c r="I15" s="212">
        <f>SUMIFS(Gabung!$N$7:$N$202,Gabung!$F$7:$F$202,'Sheet1 (2)'!H$5,Gabung!$D$7:$D$202,'Sheet1 (2)'!$A15)</f>
        <v>0</v>
      </c>
      <c r="J15" s="212">
        <f>COUNTIFS(Gabung!$D$7:$D$202,'Sheet1 (2)'!$A15,Gabung!$F$7:$F$202,'Sheet1 (2)'!J$5)</f>
        <v>0</v>
      </c>
      <c r="K15" s="223">
        <f>SUMIFS(Gabung!$N$7:$N$202,Gabung!$F$7:$F$202,'Sheet1 (2)'!J$5,Gabung!$D$7:$D$202,'Sheet1 (2)'!$A15)</f>
        <v>0</v>
      </c>
      <c r="L15" s="181">
        <f>COUNTIFS(Gabung!$D$7:$D$202,'Sheet1 (2)'!$A15,Gabung!$J$7:$J$202,1)</f>
        <v>0</v>
      </c>
      <c r="M15" s="181">
        <f>COUNTIFS(Gabung!$D$7:$D$202,'Sheet1 (2)'!$A15,Gabung!$J$7:$J$202,2)</f>
        <v>2</v>
      </c>
      <c r="N15" s="181">
        <f>COUNTIFS(Gabung!$D$7:$D$202,'Sheet1 (2)'!$A15,Gabung!$J$7:$J$202,3)</f>
        <v>4</v>
      </c>
      <c r="O15" s="181">
        <f>COUNTIFS(Gabung!$D$7:$D$202,'Sheet1 (2)'!$A15,Gabung!$J$7:$J$202,4)</f>
        <v>4</v>
      </c>
      <c r="P15" s="236">
        <f>IFERROR(ROUND(AVERAGEIFS(Gabung!$K$7:$K$202,Gabung!$D$7:$D$202,'Sheet1 (2)'!$A15,Gabung!$F$7:$F$202,P$5),0),0)</f>
        <v>29</v>
      </c>
      <c r="Q15" s="236">
        <f>IFERROR(ROUND(AVERAGEIFS(Gabung!$L$7:$L$202,Gabung!$D$7:$D$202,'Sheet1 (2)'!$A15,Gabung!$F$7:$F$202,P$5),0),0)</f>
        <v>3</v>
      </c>
      <c r="R15" s="236">
        <f>IFERROR(ROUND(AVERAGEIFS(Gabung!$K$7:$K$202,Gabung!$D$7:$D$202,'Sheet1 (2)'!$A15,Gabung!$F$7:$F$202,R$5),0),0)</f>
        <v>25</v>
      </c>
      <c r="S15" s="236">
        <f>IFERROR(ROUND(AVERAGEIFS(Gabung!$L$7:$L$202,Gabung!$D$7:$D$202,'Sheet1 (2)'!$A15,Gabung!$F$7:$F$202,R$5),0),0)</f>
        <v>3</v>
      </c>
      <c r="T15" s="236">
        <f>IFERROR(ROUND(AVERAGEIFS(Gabung!$K$7:$K$202,Gabung!$D$7:$D$202,'Sheet1 (2)'!$A15,Gabung!$F$7:$F$202,T$5),0),0)</f>
        <v>0</v>
      </c>
      <c r="U15" s="236">
        <f>IFERROR(ROUND(AVERAGEIFS(Gabung!$L$7:$L$202,Gabung!$D$7:$D$202,'Sheet1 (2)'!$A15,Gabung!$F$7:$F$202,T$5),0),0)</f>
        <v>0</v>
      </c>
      <c r="V15" s="236">
        <f>IFERROR(ROUND(AVERAGEIFS(Gabung!$K$7:$K$202,Gabung!$D$7:$D$202,'Sheet1 (2)'!$A15,Gabung!$F$7:$F$202,V$5),0),0)</f>
        <v>0</v>
      </c>
      <c r="W15" s="237">
        <f>IFERROR(ROUND(AVERAGEIFS(Gabung!$L$7:$L$202,Gabung!$D$7:$D$202,'Sheet1 (2)'!$A15,Gabung!$F$7:$F$202,V$5),0),0)</f>
        <v>0</v>
      </c>
    </row>
    <row r="16" spans="1:23" x14ac:dyDescent="0.25">
      <c r="A16" s="213" t="s">
        <v>621</v>
      </c>
      <c r="B16" s="212">
        <f t="shared" si="1"/>
        <v>1</v>
      </c>
      <c r="C16" s="212">
        <f t="shared" si="0"/>
        <v>172715400</v>
      </c>
      <c r="D16" s="212">
        <f>COUNTIFS(Gabung!$D$7:$D$202,'Sheet1 (2)'!$A16,Gabung!$F$7:$F$202,'Sheet1 (2)'!D$5)</f>
        <v>0</v>
      </c>
      <c r="E16" s="212">
        <f>SUMIFS(Gabung!$N$7:$N$202,Gabung!$F$7:$F$202,"B",Gabung!$D$7:$D$202,'Sheet1 (2)'!$A16)</f>
        <v>0</v>
      </c>
      <c r="F16" s="212">
        <f>COUNTIFS(Gabung!$D$7:$D$202,'Sheet1 (2)'!$A16,Gabung!$F$7:$F$202,'Sheet1 (2)'!F$5)</f>
        <v>0</v>
      </c>
      <c r="G16" s="212">
        <f>SUMIFS(Gabung!$N$7:$N$202,Gabung!$F$7:$F$202,"PK",Gabung!$D$7:$D$202,'Sheet1 (2)'!$A16)</f>
        <v>0</v>
      </c>
      <c r="H16" s="212">
        <f>COUNTIFS(Gabung!$D$7:$D$202,'Sheet1 (2)'!$A16,Gabung!$F$7:$F$202,'Sheet1 (2)'!H$5)</f>
        <v>0</v>
      </c>
      <c r="I16" s="212">
        <f>SUMIFS(Gabung!$N$7:$N$202,Gabung!$F$7:$F$202,'Sheet1 (2)'!H$5,Gabung!$D$7:$D$202,'Sheet1 (2)'!$A16)</f>
        <v>0</v>
      </c>
      <c r="J16" s="212">
        <f>COUNTIFS(Gabung!$D$7:$D$202,'Sheet1 (2)'!$A16,Gabung!$F$7:$F$202,'Sheet1 (2)'!J$5)</f>
        <v>1</v>
      </c>
      <c r="K16" s="223">
        <f>SUMIFS(Gabung!$N$7:$N$202,Gabung!$F$7:$F$202,'Sheet1 (2)'!J$5,Gabung!$D$7:$D$202,'Sheet1 (2)'!$A16)</f>
        <v>172715400</v>
      </c>
      <c r="L16" s="181">
        <f>COUNTIFS(Gabung!$D$7:$D$202,'Sheet1 (2)'!$A16,Gabung!$J$7:$J$202,1)</f>
        <v>0</v>
      </c>
      <c r="M16" s="181">
        <f>COUNTIFS(Gabung!$D$7:$D$202,'Sheet1 (2)'!$A16,Gabung!$J$7:$J$202,2)</f>
        <v>1</v>
      </c>
      <c r="N16" s="181">
        <f>COUNTIFS(Gabung!$D$7:$D$202,'Sheet1 (2)'!$A16,Gabung!$J$7:$J$202,3)</f>
        <v>0</v>
      </c>
      <c r="O16" s="181">
        <f>COUNTIFS(Gabung!$D$7:$D$202,'Sheet1 (2)'!$A16,Gabung!$J$7:$J$202,4)</f>
        <v>0</v>
      </c>
      <c r="P16" s="236">
        <f>IFERROR(ROUND(AVERAGEIFS(Gabung!$K$7:$K$202,Gabung!$D$7:$D$202,'Sheet1 (2)'!$A16,Gabung!$F$7:$F$202,P$5),0),0)</f>
        <v>0</v>
      </c>
      <c r="Q16" s="236">
        <f>IFERROR(ROUND(AVERAGEIFS(Gabung!$L$7:$L$202,Gabung!$D$7:$D$202,'Sheet1 (2)'!$A16,Gabung!$F$7:$F$202,P$5),0),0)</f>
        <v>0</v>
      </c>
      <c r="R16" s="236">
        <f>IFERROR(ROUND(AVERAGEIFS(Gabung!$K$7:$K$202,Gabung!$D$7:$D$202,'Sheet1 (2)'!$A16,Gabung!$F$7:$F$202,R$5),0),0)</f>
        <v>0</v>
      </c>
      <c r="S16" s="236">
        <f>IFERROR(ROUND(AVERAGEIFS(Gabung!$L$7:$L$202,Gabung!$D$7:$D$202,'Sheet1 (2)'!$A16,Gabung!$F$7:$F$202,R$5),0),0)</f>
        <v>0</v>
      </c>
      <c r="T16" s="236">
        <f>IFERROR(ROUND(AVERAGEIFS(Gabung!$K$7:$K$202,Gabung!$D$7:$D$202,'Sheet1 (2)'!$A16,Gabung!$F$7:$F$202,T$5),0),0)</f>
        <v>0</v>
      </c>
      <c r="U16" s="236">
        <f>IFERROR(ROUND(AVERAGEIFS(Gabung!$L$7:$L$202,Gabung!$D$7:$D$202,'Sheet1 (2)'!$A16,Gabung!$F$7:$F$202,T$5),0),0)</f>
        <v>0</v>
      </c>
      <c r="V16" s="236">
        <f>IFERROR(ROUND(AVERAGEIFS(Gabung!$K$7:$K$202,Gabung!$D$7:$D$202,'Sheet1 (2)'!$A16,Gabung!$F$7:$F$202,V$5),0),0)</f>
        <v>9</v>
      </c>
      <c r="W16" s="237">
        <f>IFERROR(ROUND(AVERAGEIFS(Gabung!$L$7:$L$202,Gabung!$D$7:$D$202,'Sheet1 (2)'!$A16,Gabung!$F$7:$F$202,V$5),0),0)</f>
        <v>3</v>
      </c>
    </row>
    <row r="17" spans="1:23" x14ac:dyDescent="0.25">
      <c r="A17" s="213" t="s">
        <v>618</v>
      </c>
      <c r="B17" s="212">
        <f t="shared" si="1"/>
        <v>8</v>
      </c>
      <c r="C17" s="212">
        <f t="shared" si="0"/>
        <v>7007776000</v>
      </c>
      <c r="D17" s="212">
        <f>COUNTIFS(Gabung!$D$7:$D$202,'Sheet1 (2)'!$A17,Gabung!$F$7:$F$202,'Sheet1 (2)'!D$5)</f>
        <v>0</v>
      </c>
      <c r="E17" s="212">
        <f>SUMIFS(Gabung!$N$7:$N$202,Gabung!$F$7:$F$202,"B",Gabung!$D$7:$D$202,'Sheet1 (2)'!$A17)</f>
        <v>0</v>
      </c>
      <c r="F17" s="212">
        <f>COUNTIFS(Gabung!$D$7:$D$202,'Sheet1 (2)'!$A17,Gabung!$F$7:$F$202,'Sheet1 (2)'!F$5)</f>
        <v>7</v>
      </c>
      <c r="G17" s="212">
        <f>SUMIFS(Gabung!$N$7:$N$202,Gabung!$F$7:$F$202,"PK",Gabung!$D$7:$D$202,'Sheet1 (2)'!$A17)</f>
        <v>4560386000</v>
      </c>
      <c r="H17" s="212">
        <f>COUNTIFS(Gabung!$D$7:$D$202,'Sheet1 (2)'!$A17,Gabung!$F$7:$F$202,'Sheet1 (2)'!H$5)</f>
        <v>1</v>
      </c>
      <c r="I17" s="212">
        <f>SUMIFS(Gabung!$N$7:$N$202,Gabung!$F$7:$F$202,'Sheet1 (2)'!H$5,Gabung!$D$7:$D$202,'Sheet1 (2)'!$A17)</f>
        <v>2447390000</v>
      </c>
      <c r="J17" s="212">
        <f>COUNTIFS(Gabung!$D$7:$D$202,'Sheet1 (2)'!$A17,Gabung!$F$7:$F$202,'Sheet1 (2)'!J$5)</f>
        <v>0</v>
      </c>
      <c r="K17" s="223">
        <f>SUMIFS(Gabung!$N$7:$N$202,Gabung!$F$7:$F$202,'Sheet1 (2)'!J$5,Gabung!$D$7:$D$202,'Sheet1 (2)'!$A17)</f>
        <v>0</v>
      </c>
      <c r="L17" s="181">
        <f>COUNTIFS(Gabung!$D$7:$D$202,'Sheet1 (2)'!$A17,Gabung!$J$7:$J$202,1)</f>
        <v>0</v>
      </c>
      <c r="M17" s="181">
        <f>COUNTIFS(Gabung!$D$7:$D$202,'Sheet1 (2)'!$A17,Gabung!$J$7:$J$202,2)</f>
        <v>8</v>
      </c>
      <c r="N17" s="181">
        <f>COUNTIFS(Gabung!$D$7:$D$202,'Sheet1 (2)'!$A17,Gabung!$J$7:$J$202,3)</f>
        <v>0</v>
      </c>
      <c r="O17" s="181">
        <f>COUNTIFS(Gabung!$D$7:$D$202,'Sheet1 (2)'!$A17,Gabung!$J$7:$J$202,4)</f>
        <v>0</v>
      </c>
      <c r="P17" s="236">
        <f>IFERROR(ROUND(AVERAGEIFS(Gabung!$K$7:$K$202,Gabung!$D$7:$D$202,'Sheet1 (2)'!$A17,Gabung!$F$7:$F$202,P$5),0),0)</f>
        <v>0</v>
      </c>
      <c r="Q17" s="236">
        <f>IFERROR(ROUND(AVERAGEIFS(Gabung!$L$7:$L$202,Gabung!$D$7:$D$202,'Sheet1 (2)'!$A17,Gabung!$F$7:$F$202,P$5),0),0)</f>
        <v>0</v>
      </c>
      <c r="R17" s="236">
        <f>IFERROR(ROUND(AVERAGEIFS(Gabung!$K$7:$K$202,Gabung!$D$7:$D$202,'Sheet1 (2)'!$A17,Gabung!$F$7:$F$202,R$5),0),0)</f>
        <v>28</v>
      </c>
      <c r="S17" s="236">
        <f>IFERROR(ROUND(AVERAGEIFS(Gabung!$L$7:$L$202,Gabung!$D$7:$D$202,'Sheet1 (2)'!$A17,Gabung!$F$7:$F$202,R$5),0),0)</f>
        <v>5</v>
      </c>
      <c r="T17" s="236">
        <f>IFERROR(ROUND(AVERAGEIFS(Gabung!$K$7:$K$202,Gabung!$D$7:$D$202,'Sheet1 (2)'!$A17,Gabung!$F$7:$F$202,T$5),0),0)</f>
        <v>26</v>
      </c>
      <c r="U17" s="236">
        <f>IFERROR(ROUND(AVERAGEIFS(Gabung!$L$7:$L$202,Gabung!$D$7:$D$202,'Sheet1 (2)'!$A17,Gabung!$F$7:$F$202,T$5),0),0)</f>
        <v>14</v>
      </c>
      <c r="V17" s="236">
        <f>IFERROR(ROUND(AVERAGEIFS(Gabung!$K$7:$K$202,Gabung!$D$7:$D$202,'Sheet1 (2)'!$A17,Gabung!$F$7:$F$202,V$5),0),0)</f>
        <v>0</v>
      </c>
      <c r="W17" s="237">
        <f>IFERROR(ROUND(AVERAGEIFS(Gabung!$L$7:$L$202,Gabung!$D$7:$D$202,'Sheet1 (2)'!$A17,Gabung!$F$7:$F$202,V$5),0),0)</f>
        <v>0</v>
      </c>
    </row>
    <row r="18" spans="1:23" x14ac:dyDescent="0.25">
      <c r="A18" s="214" t="s">
        <v>588</v>
      </c>
      <c r="B18" s="212">
        <f t="shared" si="1"/>
        <v>85</v>
      </c>
      <c r="C18" s="212">
        <f t="shared" si="0"/>
        <v>84749388000</v>
      </c>
      <c r="D18" s="212">
        <f>COUNTIFS(Gabung!$D$7:$D$202,'Sheet1 (2)'!$A18,Gabung!$F$7:$F$202,'Sheet1 (2)'!D$5)</f>
        <v>0</v>
      </c>
      <c r="E18" s="212">
        <f>SUMIFS(Gabung!$N$7:$N$202,Gabung!$F$7:$F$202,"B",Gabung!$D$7:$D$202,'Sheet1 (2)'!$A18)</f>
        <v>0</v>
      </c>
      <c r="F18" s="212">
        <f>COUNTIFS(Gabung!$D$7:$D$202,'Sheet1 (2)'!$A18,Gabung!$F$7:$F$202,'Sheet1 (2)'!F$5)</f>
        <v>85</v>
      </c>
      <c r="G18" s="212">
        <f>SUMIFS(Gabung!$N$7:$N$202,Gabung!$F$7:$F$202,"PK",Gabung!$D$7:$D$202,'Sheet1 (2)'!$A18)</f>
        <v>84749388000</v>
      </c>
      <c r="H18" s="212">
        <f>COUNTIFS(Gabung!$D$7:$D$202,'Sheet1 (2)'!$A18,Gabung!$F$7:$F$202,'Sheet1 (2)'!H$5)</f>
        <v>0</v>
      </c>
      <c r="I18" s="212">
        <f>SUMIFS(Gabung!$N$7:$N$202,Gabung!$F$7:$F$202,'Sheet1 (2)'!H$5,Gabung!$D$7:$D$202,'Sheet1 (2)'!$A18)</f>
        <v>0</v>
      </c>
      <c r="J18" s="212">
        <f>COUNTIFS(Gabung!$D$7:$D$202,'Sheet1 (2)'!$A18,Gabung!$F$7:$F$202,'Sheet1 (2)'!J$5)</f>
        <v>0</v>
      </c>
      <c r="K18" s="223">
        <f>SUMIFS(Gabung!$N$7:$N$202,Gabung!$F$7:$F$202,'Sheet1 (2)'!J$5,Gabung!$D$7:$D$202,'Sheet1 (2)'!$A18)</f>
        <v>0</v>
      </c>
      <c r="L18" s="181">
        <f>COUNTIFS(Gabung!$D$7:$D$202,'Sheet1 (2)'!$A18,Gabung!$J$7:$J$202,1)</f>
        <v>0</v>
      </c>
      <c r="M18" s="181">
        <f>COUNTIFS(Gabung!$D$7:$D$202,'Sheet1 (2)'!$A18,Gabung!$J$7:$J$202,2)</f>
        <v>0</v>
      </c>
      <c r="N18" s="181">
        <f>COUNTIFS(Gabung!$D$7:$D$202,'Sheet1 (2)'!$A18,Gabung!$J$7:$J$202,3)</f>
        <v>43</v>
      </c>
      <c r="O18" s="181">
        <f>COUNTIFS(Gabung!$D$7:$D$202,'Sheet1 (2)'!$A18,Gabung!$J$7:$J$202,4)</f>
        <v>42</v>
      </c>
      <c r="P18" s="236">
        <f>IFERROR(ROUND(AVERAGEIFS(Gabung!$K$7:$K$202,Gabung!$D$7:$D$202,'Sheet1 (2)'!$A18,Gabung!$F$7:$F$202,P$5),0),0)</f>
        <v>0</v>
      </c>
      <c r="Q18" s="236">
        <f>IFERROR(ROUND(AVERAGEIFS(Gabung!$L$7:$L$202,Gabung!$D$7:$D$202,'Sheet1 (2)'!$A18,Gabung!$F$7:$F$202,P$5),0),0)</f>
        <v>0</v>
      </c>
      <c r="R18" s="236">
        <f>IFERROR(ROUND(AVERAGEIFS(Gabung!$K$7:$K$202,Gabung!$D$7:$D$202,'Sheet1 (2)'!$A18,Gabung!$F$7:$F$202,R$5),0),0)</f>
        <v>19</v>
      </c>
      <c r="S18" s="236">
        <f>IFERROR(ROUND(AVERAGEIFS(Gabung!$L$7:$L$202,Gabung!$D$7:$D$202,'Sheet1 (2)'!$A18,Gabung!$F$7:$F$202,R$5),0),0)</f>
        <v>4</v>
      </c>
      <c r="T18" s="236">
        <f>IFERROR(ROUND(AVERAGEIFS(Gabung!$K$7:$K$202,Gabung!$D$7:$D$202,'Sheet1 (2)'!$A18,Gabung!$F$7:$F$202,T$5),0),0)</f>
        <v>0</v>
      </c>
      <c r="U18" s="236">
        <f>IFERROR(ROUND(AVERAGEIFS(Gabung!$L$7:$L$202,Gabung!$D$7:$D$202,'Sheet1 (2)'!$A18,Gabung!$F$7:$F$202,T$5),0),0)</f>
        <v>0</v>
      </c>
      <c r="V18" s="236">
        <f>IFERROR(ROUND(AVERAGEIFS(Gabung!$K$7:$K$202,Gabung!$D$7:$D$202,'Sheet1 (2)'!$A18,Gabung!$F$7:$F$202,V$5),0),0)</f>
        <v>0</v>
      </c>
      <c r="W18" s="237">
        <f>IFERROR(ROUND(AVERAGEIFS(Gabung!$L$7:$L$202,Gabung!$D$7:$D$202,'Sheet1 (2)'!$A18,Gabung!$F$7:$F$202,V$5),0),0)</f>
        <v>0</v>
      </c>
    </row>
    <row r="19" spans="1:23" x14ac:dyDescent="0.25">
      <c r="A19" s="214" t="s">
        <v>625</v>
      </c>
      <c r="B19" s="212">
        <f t="shared" si="1"/>
        <v>1</v>
      </c>
      <c r="C19" s="212">
        <f t="shared" si="0"/>
        <v>822360710</v>
      </c>
      <c r="D19" s="212">
        <f>COUNTIFS(Gabung!$D$7:$D$202,'Sheet1 (2)'!$A19,Gabung!$F$7:$F$202,'Sheet1 (2)'!D$5)</f>
        <v>1</v>
      </c>
      <c r="E19" s="212">
        <f>SUMIFS(Gabung!$N$7:$N$202,Gabung!$F$7:$F$202,"B",Gabung!$D$7:$D$202,'Sheet1 (2)'!$A19)</f>
        <v>822360710</v>
      </c>
      <c r="F19" s="212">
        <f>COUNTIFS(Gabung!$D$7:$D$202,'Sheet1 (2)'!$A19,Gabung!$F$7:$F$202,'Sheet1 (2)'!F$5)</f>
        <v>0</v>
      </c>
      <c r="G19" s="212">
        <f>SUMIFS(Gabung!$N$7:$N$202,Gabung!$F$7:$F$202,"PK",Gabung!$D$7:$D$202,'Sheet1 (2)'!$A19)</f>
        <v>0</v>
      </c>
      <c r="H19" s="212">
        <f>COUNTIFS(Gabung!$D$7:$D$202,'Sheet1 (2)'!$A19,Gabung!$F$7:$F$202,'Sheet1 (2)'!H$5)</f>
        <v>0</v>
      </c>
      <c r="I19" s="212">
        <f>SUMIFS(Gabung!$N$7:$N$202,Gabung!$F$7:$F$202,'Sheet1 (2)'!H$5,Gabung!$D$7:$D$202,'Sheet1 (2)'!$A19)</f>
        <v>0</v>
      </c>
      <c r="J19" s="212">
        <f>COUNTIFS(Gabung!$D$7:$D$202,'Sheet1 (2)'!$A19,Gabung!$F$7:$F$202,'Sheet1 (2)'!J$5)</f>
        <v>0</v>
      </c>
      <c r="K19" s="223">
        <f>SUMIFS(Gabung!$N$7:$N$202,Gabung!$F$7:$F$202,'Sheet1 (2)'!J$5,Gabung!$D$7:$D$202,'Sheet1 (2)'!$A19)</f>
        <v>0</v>
      </c>
      <c r="L19" s="181">
        <f>COUNTIFS(Gabung!$D$7:$D$202,'Sheet1 (2)'!$A19,Gabung!$J$7:$J$202,1)</f>
        <v>0</v>
      </c>
      <c r="M19" s="181">
        <f>COUNTIFS(Gabung!$D$7:$D$202,'Sheet1 (2)'!$A19,Gabung!$J$7:$J$202,2)</f>
        <v>0</v>
      </c>
      <c r="N19" s="181">
        <f>COUNTIFS(Gabung!$D$7:$D$202,'Sheet1 (2)'!$A19,Gabung!$J$7:$J$202,3)</f>
        <v>0</v>
      </c>
      <c r="O19" s="181">
        <f>COUNTIFS(Gabung!$D$7:$D$202,'Sheet1 (2)'!$A19,Gabung!$J$7:$J$202,4)</f>
        <v>1</v>
      </c>
      <c r="P19" s="236">
        <f>IFERROR(ROUND(AVERAGEIFS(Gabung!$K$7:$K$202,Gabung!$D$7:$D$202,'Sheet1 (2)'!$A19,Gabung!$F$7:$F$202,P$5),0),0)</f>
        <v>9</v>
      </c>
      <c r="Q19" s="236">
        <f>IFERROR(ROUND(AVERAGEIFS(Gabung!$L$7:$L$202,Gabung!$D$7:$D$202,'Sheet1 (2)'!$A19,Gabung!$F$7:$F$202,P$5),0),0)</f>
        <v>3</v>
      </c>
      <c r="R19" s="236">
        <f>IFERROR(ROUND(AVERAGEIFS(Gabung!$K$7:$K$202,Gabung!$D$7:$D$202,'Sheet1 (2)'!$A19,Gabung!$F$7:$F$202,R$5),0),0)</f>
        <v>0</v>
      </c>
      <c r="S19" s="236">
        <f>IFERROR(ROUND(AVERAGEIFS(Gabung!$L$7:$L$202,Gabung!$D$7:$D$202,'Sheet1 (2)'!$A19,Gabung!$F$7:$F$202,R$5),0),0)</f>
        <v>0</v>
      </c>
      <c r="T19" s="236">
        <f>IFERROR(ROUND(AVERAGEIFS(Gabung!$K$7:$K$202,Gabung!$D$7:$D$202,'Sheet1 (2)'!$A19,Gabung!$F$7:$F$202,T$5),0),0)</f>
        <v>0</v>
      </c>
      <c r="U19" s="236">
        <f>IFERROR(ROUND(AVERAGEIFS(Gabung!$L$7:$L$202,Gabung!$D$7:$D$202,'Sheet1 (2)'!$A19,Gabung!$F$7:$F$202,T$5),0),0)</f>
        <v>0</v>
      </c>
      <c r="V19" s="236">
        <f>IFERROR(ROUND(AVERAGEIFS(Gabung!$K$7:$K$202,Gabung!$D$7:$D$202,'Sheet1 (2)'!$A19,Gabung!$F$7:$F$202,V$5),0),0)</f>
        <v>0</v>
      </c>
      <c r="W19" s="237">
        <f>IFERROR(ROUND(AVERAGEIFS(Gabung!$L$7:$L$202,Gabung!$D$7:$D$202,'Sheet1 (2)'!$A19,Gabung!$F$7:$F$202,V$5),0),0)</f>
        <v>0</v>
      </c>
    </row>
    <row r="20" spans="1:23" x14ac:dyDescent="0.25">
      <c r="A20" s="214" t="s">
        <v>626</v>
      </c>
      <c r="B20" s="212">
        <f t="shared" si="1"/>
        <v>4</v>
      </c>
      <c r="C20" s="212">
        <f t="shared" si="0"/>
        <v>890328000</v>
      </c>
      <c r="D20" s="212">
        <f>COUNTIFS(Gabung!$D$7:$D$202,'Sheet1 (2)'!$A20,Gabung!$F$7:$F$202,'Sheet1 (2)'!D$5)</f>
        <v>0</v>
      </c>
      <c r="E20" s="212">
        <f>SUMIFS(Gabung!$N$7:$N$202,Gabung!$F$7:$F$202,"B",Gabung!$D$7:$D$202,'Sheet1 (2)'!$A20)</f>
        <v>0</v>
      </c>
      <c r="F20" s="212">
        <f>COUNTIFS(Gabung!$D$7:$D$202,'Sheet1 (2)'!$A20,Gabung!$F$7:$F$202,'Sheet1 (2)'!F$5)</f>
        <v>2</v>
      </c>
      <c r="G20" s="212">
        <f>SUMIFS(Gabung!$N$7:$N$202,Gabung!$F$7:$F$202,"PK",Gabung!$D$7:$D$202,'Sheet1 (2)'!$A20)</f>
        <v>699929000</v>
      </c>
      <c r="H20" s="212">
        <f>COUNTIFS(Gabung!$D$7:$D$202,'Sheet1 (2)'!$A20,Gabung!$F$7:$F$202,'Sheet1 (2)'!H$5)</f>
        <v>2</v>
      </c>
      <c r="I20" s="212">
        <f>SUMIFS(Gabung!$N$7:$N$202,Gabung!$F$7:$F$202,'Sheet1 (2)'!H$5,Gabung!$D$7:$D$202,'Sheet1 (2)'!$A20)</f>
        <v>190399000</v>
      </c>
      <c r="J20" s="212">
        <f>COUNTIFS(Gabung!$D$7:$D$202,'Sheet1 (2)'!$A20,Gabung!$F$7:$F$202,'Sheet1 (2)'!J$5)</f>
        <v>0</v>
      </c>
      <c r="K20" s="223">
        <f>SUMIFS(Gabung!$N$7:$N$202,Gabung!$F$7:$F$202,'Sheet1 (2)'!J$5,Gabung!$D$7:$D$202,'Sheet1 (2)'!$A20)</f>
        <v>0</v>
      </c>
      <c r="L20" s="181">
        <f>COUNTIFS(Gabung!$D$7:$D$202,'Sheet1 (2)'!$A20,Gabung!$J$7:$J$202,1)</f>
        <v>0</v>
      </c>
      <c r="M20" s="181">
        <f>COUNTIFS(Gabung!$D$7:$D$202,'Sheet1 (2)'!$A20,Gabung!$J$7:$J$202,2)</f>
        <v>0</v>
      </c>
      <c r="N20" s="181">
        <f>COUNTIFS(Gabung!$D$7:$D$202,'Sheet1 (2)'!$A20,Gabung!$J$7:$J$202,3)</f>
        <v>1</v>
      </c>
      <c r="O20" s="181">
        <f>COUNTIFS(Gabung!$D$7:$D$202,'Sheet1 (2)'!$A20,Gabung!$J$7:$J$202,4)</f>
        <v>3</v>
      </c>
      <c r="P20" s="236">
        <f>IFERROR(ROUND(AVERAGEIFS(Gabung!$K$7:$K$202,Gabung!$D$7:$D$202,'Sheet1 (2)'!$A20,Gabung!$F$7:$F$202,P$5),0),0)</f>
        <v>0</v>
      </c>
      <c r="Q20" s="236">
        <f>IFERROR(ROUND(AVERAGEIFS(Gabung!$L$7:$L$202,Gabung!$D$7:$D$202,'Sheet1 (2)'!$A20,Gabung!$F$7:$F$202,P$5),0),0)</f>
        <v>0</v>
      </c>
      <c r="R20" s="236">
        <f>IFERROR(ROUND(AVERAGEIFS(Gabung!$K$7:$K$202,Gabung!$D$7:$D$202,'Sheet1 (2)'!$A20,Gabung!$F$7:$F$202,R$5),0),0)</f>
        <v>22</v>
      </c>
      <c r="S20" s="236">
        <f>IFERROR(ROUND(AVERAGEIFS(Gabung!$L$7:$L$202,Gabung!$D$7:$D$202,'Sheet1 (2)'!$A20,Gabung!$F$7:$F$202,R$5),0),0)</f>
        <v>2</v>
      </c>
      <c r="T20" s="236">
        <f>IFERROR(ROUND(AVERAGEIFS(Gabung!$K$7:$K$202,Gabung!$D$7:$D$202,'Sheet1 (2)'!$A20,Gabung!$F$7:$F$202,T$5),0),0)</f>
        <v>14</v>
      </c>
      <c r="U20" s="236">
        <f>IFERROR(ROUND(AVERAGEIFS(Gabung!$L$7:$L$202,Gabung!$D$7:$D$202,'Sheet1 (2)'!$A20,Gabung!$F$7:$F$202,T$5),0),0)</f>
        <v>2</v>
      </c>
      <c r="V20" s="236">
        <f>IFERROR(ROUND(AVERAGEIFS(Gabung!$K$7:$K$202,Gabung!$D$7:$D$202,'Sheet1 (2)'!$A20,Gabung!$F$7:$F$202,V$5),0),0)</f>
        <v>0</v>
      </c>
      <c r="W20" s="237">
        <f>IFERROR(ROUND(AVERAGEIFS(Gabung!$L$7:$L$202,Gabung!$D$7:$D$202,'Sheet1 (2)'!$A20,Gabung!$F$7:$F$202,V$5),0),0)</f>
        <v>0</v>
      </c>
    </row>
    <row r="21" spans="1:23" x14ac:dyDescent="0.25">
      <c r="A21" s="211" t="s">
        <v>627</v>
      </c>
      <c r="B21" s="212">
        <f t="shared" si="1"/>
        <v>4</v>
      </c>
      <c r="C21" s="212">
        <f t="shared" si="0"/>
        <v>4214765000</v>
      </c>
      <c r="D21" s="212">
        <f>COUNTIFS(Gabung!$D$7:$D$202,'Sheet1 (2)'!$A21,Gabung!$F$7:$F$202,'Sheet1 (2)'!D$5)</f>
        <v>0</v>
      </c>
      <c r="E21" s="212">
        <f>SUMIFS(Gabung!$N$7:$N$202,Gabung!$F$7:$F$202,"B",Gabung!$D$7:$D$202,'Sheet1 (2)'!$A21)</f>
        <v>0</v>
      </c>
      <c r="F21" s="212">
        <f>COUNTIFS(Gabung!$D$7:$D$202,'Sheet1 (2)'!$A21,Gabung!$F$7:$F$202,'Sheet1 (2)'!F$5)</f>
        <v>4</v>
      </c>
      <c r="G21" s="212">
        <f>SUMIFS(Gabung!$N$7:$N$202,Gabung!$F$7:$F$202,"PK",Gabung!$D$7:$D$202,'Sheet1 (2)'!$A21)</f>
        <v>4214765000</v>
      </c>
      <c r="H21" s="212">
        <f>COUNTIFS(Gabung!$D$7:$D$202,'Sheet1 (2)'!$A21,Gabung!$F$7:$F$202,'Sheet1 (2)'!H$5)</f>
        <v>0</v>
      </c>
      <c r="I21" s="212">
        <f>SUMIFS(Gabung!$N$7:$N$202,Gabung!$F$7:$F$202,'Sheet1 (2)'!H$5,Gabung!$D$7:$D$202,'Sheet1 (2)'!$A21)</f>
        <v>0</v>
      </c>
      <c r="J21" s="212">
        <f>COUNTIFS(Gabung!$D$7:$D$202,'Sheet1 (2)'!$A21,Gabung!$F$7:$F$202,'Sheet1 (2)'!J$5)</f>
        <v>0</v>
      </c>
      <c r="K21" s="223">
        <f>SUMIFS(Gabung!$N$7:$N$202,Gabung!$F$7:$F$202,'Sheet1 (2)'!J$5,Gabung!$D$7:$D$202,'Sheet1 (2)'!$A21)</f>
        <v>0</v>
      </c>
      <c r="L21" s="181">
        <f>COUNTIFS(Gabung!$D$7:$D$202,'Sheet1 (2)'!$A21,Gabung!$J$7:$J$202,1)</f>
        <v>0</v>
      </c>
      <c r="M21" s="181">
        <f>COUNTIFS(Gabung!$D$7:$D$202,'Sheet1 (2)'!$A21,Gabung!$J$7:$J$202,2)</f>
        <v>0</v>
      </c>
      <c r="N21" s="181">
        <f>COUNTIFS(Gabung!$D$7:$D$202,'Sheet1 (2)'!$A21,Gabung!$J$7:$J$202,3)</f>
        <v>4</v>
      </c>
      <c r="O21" s="181">
        <f>COUNTIFS(Gabung!$D$7:$D$202,'Sheet1 (2)'!$A21,Gabung!$J$7:$J$202,4)</f>
        <v>0</v>
      </c>
      <c r="P21" s="236">
        <f>IFERROR(ROUND(AVERAGEIFS(Gabung!$K$7:$K$202,Gabung!$D$7:$D$202,'Sheet1 (2)'!$A21,Gabung!$F$7:$F$202,P$5),0),0)</f>
        <v>0</v>
      </c>
      <c r="Q21" s="236">
        <f>IFERROR(ROUND(AVERAGEIFS(Gabung!$L$7:$L$202,Gabung!$D$7:$D$202,'Sheet1 (2)'!$A21,Gabung!$F$7:$F$202,P$5),0),0)</f>
        <v>0</v>
      </c>
      <c r="R21" s="236">
        <f>IFERROR(ROUND(AVERAGEIFS(Gabung!$K$7:$K$202,Gabung!$D$7:$D$202,'Sheet1 (2)'!$A21,Gabung!$F$7:$F$202,R$5),0),0)</f>
        <v>19</v>
      </c>
      <c r="S21" s="236">
        <f>IFERROR(ROUND(AVERAGEIFS(Gabung!$L$7:$L$202,Gabung!$D$7:$D$202,'Sheet1 (2)'!$A21,Gabung!$F$7:$F$202,R$5),0),0)</f>
        <v>3</v>
      </c>
      <c r="T21" s="236">
        <f>IFERROR(ROUND(AVERAGEIFS(Gabung!$K$7:$K$202,Gabung!$D$7:$D$202,'Sheet1 (2)'!$A21,Gabung!$F$7:$F$202,T$5),0),0)</f>
        <v>0</v>
      </c>
      <c r="U21" s="236">
        <f>IFERROR(ROUND(AVERAGEIFS(Gabung!$L$7:$L$202,Gabung!$D$7:$D$202,'Sheet1 (2)'!$A21,Gabung!$F$7:$F$202,T$5),0),0)</f>
        <v>0</v>
      </c>
      <c r="V21" s="236">
        <f>IFERROR(ROUND(AVERAGEIFS(Gabung!$K$7:$K$202,Gabung!$D$7:$D$202,'Sheet1 (2)'!$A21,Gabung!$F$7:$F$202,V$5),0),0)</f>
        <v>0</v>
      </c>
      <c r="W21" s="237">
        <f>IFERROR(ROUND(AVERAGEIFS(Gabung!$L$7:$L$202,Gabung!$D$7:$D$202,'Sheet1 (2)'!$A21,Gabung!$F$7:$F$202,V$5),0),0)</f>
        <v>0</v>
      </c>
    </row>
    <row r="22" spans="1:23" x14ac:dyDescent="0.25">
      <c r="A22" s="214" t="s">
        <v>628</v>
      </c>
      <c r="B22" s="212">
        <f t="shared" si="1"/>
        <v>3</v>
      </c>
      <c r="C22" s="212">
        <f t="shared" si="0"/>
        <v>2066147000</v>
      </c>
      <c r="D22" s="212">
        <f>COUNTIFS(Gabung!$D$7:$D$202,'Sheet1 (2)'!$A22,Gabung!$F$7:$F$202,'Sheet1 (2)'!D$5)</f>
        <v>0</v>
      </c>
      <c r="E22" s="212">
        <f>SUMIFS(Gabung!$N$7:$N$202,Gabung!$F$7:$F$202,"B",Gabung!$D$7:$D$202,'Sheet1 (2)'!$A22)</f>
        <v>0</v>
      </c>
      <c r="F22" s="212">
        <f>COUNTIFS(Gabung!$D$7:$D$202,'Sheet1 (2)'!$A22,Gabung!$F$7:$F$202,'Sheet1 (2)'!F$5)</f>
        <v>3</v>
      </c>
      <c r="G22" s="212">
        <f>SUMIFS(Gabung!$N$7:$N$202,Gabung!$F$7:$F$202,"PK",Gabung!$D$7:$D$202,'Sheet1 (2)'!$A22)</f>
        <v>2066147000</v>
      </c>
      <c r="H22" s="212">
        <f>COUNTIFS(Gabung!$D$7:$D$202,'Sheet1 (2)'!$A22,Gabung!$F$7:$F$202,'Sheet1 (2)'!H$5)</f>
        <v>0</v>
      </c>
      <c r="I22" s="212">
        <f>SUMIFS(Gabung!$N$7:$N$202,Gabung!$F$7:$F$202,'Sheet1 (2)'!H$5,Gabung!$D$7:$D$202,'Sheet1 (2)'!$A22)</f>
        <v>0</v>
      </c>
      <c r="J22" s="212">
        <f>COUNTIFS(Gabung!$D$7:$D$202,'Sheet1 (2)'!$A22,Gabung!$F$7:$F$202,'Sheet1 (2)'!J$5)</f>
        <v>0</v>
      </c>
      <c r="K22" s="223">
        <f>SUMIFS(Gabung!$N$7:$N$202,Gabung!$F$7:$F$202,'Sheet1 (2)'!J$5,Gabung!$D$7:$D$202,'Sheet1 (2)'!$A22)</f>
        <v>0</v>
      </c>
      <c r="L22" s="181">
        <f>COUNTIFS(Gabung!$D$7:$D$202,'Sheet1 (2)'!$A22,Gabung!$J$7:$J$202,1)</f>
        <v>0</v>
      </c>
      <c r="M22" s="181">
        <f>COUNTIFS(Gabung!$D$7:$D$202,'Sheet1 (2)'!$A22,Gabung!$J$7:$J$202,2)</f>
        <v>0</v>
      </c>
      <c r="N22" s="181">
        <f>COUNTIFS(Gabung!$D$7:$D$202,'Sheet1 (2)'!$A22,Gabung!$J$7:$J$202,3)</f>
        <v>0</v>
      </c>
      <c r="O22" s="181">
        <f>COUNTIFS(Gabung!$D$7:$D$202,'Sheet1 (2)'!$A22,Gabung!$J$7:$J$202,4)</f>
        <v>3</v>
      </c>
      <c r="P22" s="236">
        <f>IFERROR(ROUND(AVERAGEIFS(Gabung!$K$7:$K$202,Gabung!$D$7:$D$202,'Sheet1 (2)'!$A22,Gabung!$F$7:$F$202,P$5),0),0)</f>
        <v>0</v>
      </c>
      <c r="Q22" s="236">
        <f>IFERROR(ROUND(AVERAGEIFS(Gabung!$L$7:$L$202,Gabung!$D$7:$D$202,'Sheet1 (2)'!$A22,Gabung!$F$7:$F$202,P$5),0),0)</f>
        <v>0</v>
      </c>
      <c r="R22" s="236">
        <f>IFERROR(ROUND(AVERAGEIFS(Gabung!$K$7:$K$202,Gabung!$D$7:$D$202,'Sheet1 (2)'!$A22,Gabung!$F$7:$F$202,R$5),0),0)</f>
        <v>28</v>
      </c>
      <c r="S22" s="236">
        <f>IFERROR(ROUND(AVERAGEIFS(Gabung!$L$7:$L$202,Gabung!$D$7:$D$202,'Sheet1 (2)'!$A22,Gabung!$F$7:$F$202,R$5),0),0)</f>
        <v>8</v>
      </c>
      <c r="T22" s="236">
        <f>IFERROR(ROUND(AVERAGEIFS(Gabung!$K$7:$K$202,Gabung!$D$7:$D$202,'Sheet1 (2)'!$A22,Gabung!$F$7:$F$202,T$5),0),0)</f>
        <v>0</v>
      </c>
      <c r="U22" s="236">
        <f>IFERROR(ROUND(AVERAGEIFS(Gabung!$L$7:$L$202,Gabung!$D$7:$D$202,'Sheet1 (2)'!$A22,Gabung!$F$7:$F$202,T$5),0),0)</f>
        <v>0</v>
      </c>
      <c r="V22" s="236">
        <f>IFERROR(ROUND(AVERAGEIFS(Gabung!$K$7:$K$202,Gabung!$D$7:$D$202,'Sheet1 (2)'!$A22,Gabung!$F$7:$F$202,V$5),0),0)</f>
        <v>0</v>
      </c>
      <c r="W22" s="237">
        <f>IFERROR(ROUND(AVERAGEIFS(Gabung!$L$7:$L$202,Gabung!$D$7:$D$202,'Sheet1 (2)'!$A22,Gabung!$F$7:$F$202,V$5),0),0)</f>
        <v>0</v>
      </c>
    </row>
    <row r="23" spans="1:23" x14ac:dyDescent="0.25">
      <c r="A23" s="211" t="s">
        <v>629</v>
      </c>
      <c r="B23" s="212">
        <f t="shared" si="1"/>
        <v>1</v>
      </c>
      <c r="C23" s="212">
        <f t="shared" si="0"/>
        <v>475000000</v>
      </c>
      <c r="D23" s="212">
        <f>COUNTIFS(Gabung!$D$7:$D$202,'Sheet1 (2)'!$A23,Gabung!$F$7:$F$202,'Sheet1 (2)'!D$5)</f>
        <v>0</v>
      </c>
      <c r="E23" s="212">
        <f>SUMIFS(Gabung!$N$7:$N$202,Gabung!$F$7:$F$202,"B",Gabung!$D$7:$D$202,'Sheet1 (2)'!$A23)</f>
        <v>0</v>
      </c>
      <c r="F23" s="212">
        <f>COUNTIFS(Gabung!$D$7:$D$202,'Sheet1 (2)'!$A23,Gabung!$F$7:$F$202,'Sheet1 (2)'!F$5)</f>
        <v>0</v>
      </c>
      <c r="G23" s="212">
        <f>SUMIFS(Gabung!$N$7:$N$202,Gabung!$F$7:$F$202,"PK",Gabung!$D$7:$D$202,'Sheet1 (2)'!$A23)</f>
        <v>0</v>
      </c>
      <c r="H23" s="212">
        <f>COUNTIFS(Gabung!$D$7:$D$202,'Sheet1 (2)'!$A23,Gabung!$F$7:$F$202,'Sheet1 (2)'!H$5)</f>
        <v>1</v>
      </c>
      <c r="I23" s="212">
        <f>SUMIFS(Gabung!$N$7:$N$202,Gabung!$F$7:$F$202,'Sheet1 (2)'!H$5,Gabung!$D$7:$D$202,'Sheet1 (2)'!$A23)</f>
        <v>475000000</v>
      </c>
      <c r="J23" s="212">
        <f>COUNTIFS(Gabung!$D$7:$D$202,'Sheet1 (2)'!$A23,Gabung!$F$7:$F$202,'Sheet1 (2)'!J$5)</f>
        <v>0</v>
      </c>
      <c r="K23" s="223">
        <f>SUMIFS(Gabung!$N$7:$N$202,Gabung!$F$7:$F$202,'Sheet1 (2)'!J$5,Gabung!$D$7:$D$202,'Sheet1 (2)'!$A23)</f>
        <v>0</v>
      </c>
      <c r="L23" s="181">
        <f>COUNTIFS(Gabung!$D$7:$D$202,'Sheet1 (2)'!$A23,Gabung!$J$7:$J$202,1)</f>
        <v>0</v>
      </c>
      <c r="M23" s="181">
        <f>COUNTIFS(Gabung!$D$7:$D$202,'Sheet1 (2)'!$A23,Gabung!$J$7:$J$202,2)</f>
        <v>0</v>
      </c>
      <c r="N23" s="181">
        <f>COUNTIFS(Gabung!$D$7:$D$202,'Sheet1 (2)'!$A23,Gabung!$J$7:$J$202,3)</f>
        <v>1</v>
      </c>
      <c r="O23" s="181">
        <f>COUNTIFS(Gabung!$D$7:$D$202,'Sheet1 (2)'!$A23,Gabung!$J$7:$J$202,4)</f>
        <v>0</v>
      </c>
      <c r="P23" s="236">
        <f>IFERROR(ROUND(AVERAGEIFS(Gabung!$K$7:$K$202,Gabung!$D$7:$D$202,'Sheet1 (2)'!$A23,Gabung!$F$7:$F$202,P$5),0),0)</f>
        <v>0</v>
      </c>
      <c r="Q23" s="236">
        <f>IFERROR(ROUND(AVERAGEIFS(Gabung!$L$7:$L$202,Gabung!$D$7:$D$202,'Sheet1 (2)'!$A23,Gabung!$F$7:$F$202,P$5),0),0)</f>
        <v>0</v>
      </c>
      <c r="R23" s="236">
        <f>IFERROR(ROUND(AVERAGEIFS(Gabung!$K$7:$K$202,Gabung!$D$7:$D$202,'Sheet1 (2)'!$A23,Gabung!$F$7:$F$202,R$5),0),0)</f>
        <v>0</v>
      </c>
      <c r="S23" s="236">
        <f>IFERROR(ROUND(AVERAGEIFS(Gabung!$L$7:$L$202,Gabung!$D$7:$D$202,'Sheet1 (2)'!$A23,Gabung!$F$7:$F$202,R$5),0),0)</f>
        <v>0</v>
      </c>
      <c r="T23" s="236">
        <f>IFERROR(ROUND(AVERAGEIFS(Gabung!$K$7:$K$202,Gabung!$D$7:$D$202,'Sheet1 (2)'!$A23,Gabung!$F$7:$F$202,T$5),0),0)</f>
        <v>18</v>
      </c>
      <c r="U23" s="236">
        <f>IFERROR(ROUND(AVERAGEIFS(Gabung!$L$7:$L$202,Gabung!$D$7:$D$202,'Sheet1 (2)'!$A23,Gabung!$F$7:$F$202,T$5),0),0)</f>
        <v>4</v>
      </c>
      <c r="V23" s="236">
        <f>IFERROR(ROUND(AVERAGEIFS(Gabung!$K$7:$K$202,Gabung!$D$7:$D$202,'Sheet1 (2)'!$A23,Gabung!$F$7:$F$202,V$5),0),0)</f>
        <v>0</v>
      </c>
      <c r="W23" s="237">
        <f>IFERROR(ROUND(AVERAGEIFS(Gabung!$L$7:$L$202,Gabung!$D$7:$D$202,'Sheet1 (2)'!$A23,Gabung!$F$7:$F$202,V$5),0),0)</f>
        <v>0</v>
      </c>
    </row>
    <row r="24" spans="1:23" x14ac:dyDescent="0.25">
      <c r="A24" s="214" t="s">
        <v>630</v>
      </c>
      <c r="B24" s="212">
        <f t="shared" si="1"/>
        <v>4</v>
      </c>
      <c r="C24" s="212">
        <f t="shared" si="0"/>
        <v>1326284014</v>
      </c>
      <c r="D24" s="212">
        <f>COUNTIFS(Gabung!$D$7:$D$202,'Sheet1 (2)'!$A24,Gabung!$F$7:$F$202,'Sheet1 (2)'!D$5)</f>
        <v>4</v>
      </c>
      <c r="E24" s="212">
        <f>SUMIFS(Gabung!$N$7:$N$202,Gabung!$F$7:$F$202,"B",Gabung!$D$7:$D$202,'Sheet1 (2)'!$A24)</f>
        <v>1326284014</v>
      </c>
      <c r="F24" s="212">
        <f>COUNTIFS(Gabung!$D$7:$D$202,'Sheet1 (2)'!$A24,Gabung!$F$7:$F$202,'Sheet1 (2)'!F$5)</f>
        <v>0</v>
      </c>
      <c r="G24" s="212">
        <f>SUMIFS(Gabung!$N$7:$N$202,Gabung!$F$7:$F$202,"PK",Gabung!$D$7:$D$202,'Sheet1 (2)'!$A24)</f>
        <v>0</v>
      </c>
      <c r="H24" s="212">
        <f>COUNTIFS(Gabung!$D$7:$D$202,'Sheet1 (2)'!$A24,Gabung!$F$7:$F$202,'Sheet1 (2)'!H$5)</f>
        <v>0</v>
      </c>
      <c r="I24" s="212">
        <f>SUMIFS(Gabung!$N$7:$N$202,Gabung!$F$7:$F$202,'Sheet1 (2)'!H$5,Gabung!$D$7:$D$202,'Sheet1 (2)'!$A24)</f>
        <v>0</v>
      </c>
      <c r="J24" s="212">
        <f>COUNTIFS(Gabung!$D$7:$D$202,'Sheet1 (2)'!$A24,Gabung!$F$7:$F$202,'Sheet1 (2)'!J$5)</f>
        <v>0</v>
      </c>
      <c r="K24" s="223">
        <f>SUMIFS(Gabung!$N$7:$N$202,Gabung!$F$7:$F$202,'Sheet1 (2)'!J$5,Gabung!$D$7:$D$202,'Sheet1 (2)'!$A24)</f>
        <v>0</v>
      </c>
      <c r="L24" s="181">
        <f>COUNTIFS(Gabung!$D$7:$D$202,'Sheet1 (2)'!$A24,Gabung!$J$7:$J$202,1)</f>
        <v>0</v>
      </c>
      <c r="M24" s="181">
        <f>COUNTIFS(Gabung!$D$7:$D$202,'Sheet1 (2)'!$A24,Gabung!$J$7:$J$202,2)</f>
        <v>0</v>
      </c>
      <c r="N24" s="181">
        <f>COUNTIFS(Gabung!$D$7:$D$202,'Sheet1 (2)'!$A24,Gabung!$J$7:$J$202,3)</f>
        <v>0</v>
      </c>
      <c r="O24" s="181">
        <f>COUNTIFS(Gabung!$D$7:$D$202,'Sheet1 (2)'!$A24,Gabung!$J$7:$J$202,4)</f>
        <v>4</v>
      </c>
      <c r="P24" s="236">
        <f>IFERROR(ROUND(AVERAGEIFS(Gabung!$K$7:$K$202,Gabung!$D$7:$D$202,'Sheet1 (2)'!$A24,Gabung!$F$7:$F$202,P$5),0),0)</f>
        <v>39</v>
      </c>
      <c r="Q24" s="236">
        <f>IFERROR(ROUND(AVERAGEIFS(Gabung!$L$7:$L$202,Gabung!$D$7:$D$202,'Sheet1 (2)'!$A24,Gabung!$F$7:$F$202,P$5),0),0)</f>
        <v>9</v>
      </c>
      <c r="R24" s="236">
        <f>IFERROR(ROUND(AVERAGEIFS(Gabung!$K$7:$K$202,Gabung!$D$7:$D$202,'Sheet1 (2)'!$A24,Gabung!$F$7:$F$202,R$5),0),0)</f>
        <v>0</v>
      </c>
      <c r="S24" s="236">
        <f>IFERROR(ROUND(AVERAGEIFS(Gabung!$L$7:$L$202,Gabung!$D$7:$D$202,'Sheet1 (2)'!$A24,Gabung!$F$7:$F$202,R$5),0),0)</f>
        <v>0</v>
      </c>
      <c r="T24" s="236">
        <f>IFERROR(ROUND(AVERAGEIFS(Gabung!$K$7:$K$202,Gabung!$D$7:$D$202,'Sheet1 (2)'!$A24,Gabung!$F$7:$F$202,T$5),0),0)</f>
        <v>0</v>
      </c>
      <c r="U24" s="236">
        <f>IFERROR(ROUND(AVERAGEIFS(Gabung!$L$7:$L$202,Gabung!$D$7:$D$202,'Sheet1 (2)'!$A24,Gabung!$F$7:$F$202,T$5),0),0)</f>
        <v>0</v>
      </c>
      <c r="V24" s="236">
        <f>IFERROR(ROUND(AVERAGEIFS(Gabung!$K$7:$K$202,Gabung!$D$7:$D$202,'Sheet1 (2)'!$A24,Gabung!$F$7:$F$202,V$5),0),0)</f>
        <v>0</v>
      </c>
      <c r="W24" s="237">
        <f>IFERROR(ROUND(AVERAGEIFS(Gabung!$L$7:$L$202,Gabung!$D$7:$D$202,'Sheet1 (2)'!$A24,Gabung!$F$7:$F$202,V$5),0),0)</f>
        <v>0</v>
      </c>
    </row>
    <row r="25" spans="1:23" x14ac:dyDescent="0.25">
      <c r="A25" s="214" t="s">
        <v>602</v>
      </c>
      <c r="B25" s="212">
        <f t="shared" si="1"/>
        <v>9</v>
      </c>
      <c r="C25" s="212">
        <f t="shared" si="0"/>
        <v>6194302385</v>
      </c>
      <c r="D25" s="212">
        <f>COUNTIFS(Gabung!$D$7:$D$202,'Sheet1 (2)'!$A25,Gabung!$F$7:$F$202,'Sheet1 (2)'!D$5)</f>
        <v>8</v>
      </c>
      <c r="E25" s="212">
        <f>SUMIFS(Gabung!$N$7:$N$202,Gabung!$F$7:$F$202,"B",Gabung!$D$7:$D$202,'Sheet1 (2)'!$A25)</f>
        <v>5429330385</v>
      </c>
      <c r="F25" s="212">
        <f>COUNTIFS(Gabung!$D$7:$D$202,'Sheet1 (2)'!$A25,Gabung!$F$7:$F$202,'Sheet1 (2)'!F$5)</f>
        <v>1</v>
      </c>
      <c r="G25" s="212">
        <f>SUMIFS(Gabung!$N$7:$N$202,Gabung!$F$7:$F$202,"PK",Gabung!$D$7:$D$202,'Sheet1 (2)'!$A25)</f>
        <v>764972000</v>
      </c>
      <c r="H25" s="212">
        <f>COUNTIFS(Gabung!$D$7:$D$202,'Sheet1 (2)'!$A25,Gabung!$F$7:$F$202,'Sheet1 (2)'!H$5)</f>
        <v>0</v>
      </c>
      <c r="I25" s="212">
        <f>SUMIFS(Gabung!$N$7:$N$202,Gabung!$F$7:$F$202,'Sheet1 (2)'!H$5,Gabung!$D$7:$D$202,'Sheet1 (2)'!$A25)</f>
        <v>0</v>
      </c>
      <c r="J25" s="212">
        <f>COUNTIFS(Gabung!$D$7:$D$202,'Sheet1 (2)'!$A25,Gabung!$F$7:$F$202,'Sheet1 (2)'!J$5)</f>
        <v>0</v>
      </c>
      <c r="K25" s="223">
        <f>SUMIFS(Gabung!$N$7:$N$202,Gabung!$F$7:$F$202,'Sheet1 (2)'!J$5,Gabung!$D$7:$D$202,'Sheet1 (2)'!$A25)</f>
        <v>0</v>
      </c>
      <c r="L25" s="181">
        <f>COUNTIFS(Gabung!$D$7:$D$202,'Sheet1 (2)'!$A25,Gabung!$J$7:$J$202,1)</f>
        <v>6</v>
      </c>
      <c r="M25" s="181">
        <f>COUNTIFS(Gabung!$D$7:$D$202,'Sheet1 (2)'!$A25,Gabung!$J$7:$J$202,2)</f>
        <v>0</v>
      </c>
      <c r="N25" s="181">
        <f>COUNTIFS(Gabung!$D$7:$D$202,'Sheet1 (2)'!$A25,Gabung!$J$7:$J$202,3)</f>
        <v>2</v>
      </c>
      <c r="O25" s="181">
        <f>COUNTIFS(Gabung!$D$7:$D$202,'Sheet1 (2)'!$A25,Gabung!$J$7:$J$202,4)</f>
        <v>1</v>
      </c>
      <c r="P25" s="236">
        <f>IFERROR(ROUND(AVERAGEIFS(Gabung!$K$7:$K$202,Gabung!$D$7:$D$202,'Sheet1 (2)'!$A25,Gabung!$F$7:$F$202,P$5),0),0)</f>
        <v>39</v>
      </c>
      <c r="Q25" s="236">
        <f>IFERROR(ROUND(AVERAGEIFS(Gabung!$L$7:$L$202,Gabung!$D$7:$D$202,'Sheet1 (2)'!$A25,Gabung!$F$7:$F$202,P$5),0),0)</f>
        <v>5</v>
      </c>
      <c r="R25" s="236">
        <f>IFERROR(ROUND(AVERAGEIFS(Gabung!$K$7:$K$202,Gabung!$D$7:$D$202,'Sheet1 (2)'!$A25,Gabung!$F$7:$F$202,R$5),0),0)</f>
        <v>33</v>
      </c>
      <c r="S25" s="236">
        <f>IFERROR(ROUND(AVERAGEIFS(Gabung!$L$7:$L$202,Gabung!$D$7:$D$202,'Sheet1 (2)'!$A25,Gabung!$F$7:$F$202,R$5),0),0)</f>
        <v>3</v>
      </c>
      <c r="T25" s="236">
        <f>IFERROR(ROUND(AVERAGEIFS(Gabung!$K$7:$K$202,Gabung!$D$7:$D$202,'Sheet1 (2)'!$A25,Gabung!$F$7:$F$202,T$5),0),0)</f>
        <v>0</v>
      </c>
      <c r="U25" s="236">
        <f>IFERROR(ROUND(AVERAGEIFS(Gabung!$L$7:$L$202,Gabung!$D$7:$D$202,'Sheet1 (2)'!$A25,Gabung!$F$7:$F$202,T$5),0),0)</f>
        <v>0</v>
      </c>
      <c r="V25" s="236">
        <f>IFERROR(ROUND(AVERAGEIFS(Gabung!$K$7:$K$202,Gabung!$D$7:$D$202,'Sheet1 (2)'!$A25,Gabung!$F$7:$F$202,V$5),0),0)</f>
        <v>0</v>
      </c>
      <c r="W25" s="237">
        <f>IFERROR(ROUND(AVERAGEIFS(Gabung!$L$7:$L$202,Gabung!$D$7:$D$202,'Sheet1 (2)'!$A25,Gabung!$F$7:$F$202,V$5),0),0)</f>
        <v>0</v>
      </c>
    </row>
    <row r="26" spans="1:23" x14ac:dyDescent="0.25">
      <c r="A26" s="213" t="s">
        <v>631</v>
      </c>
      <c r="B26" s="212">
        <f t="shared" si="1"/>
        <v>4</v>
      </c>
      <c r="C26" s="212">
        <f t="shared" si="0"/>
        <v>23026794000</v>
      </c>
      <c r="D26" s="212">
        <f>COUNTIFS(Gabung!$D$7:$D$202,'Sheet1 (2)'!$A26,Gabung!$F$7:$F$202,'Sheet1 (2)'!D$5)</f>
        <v>2</v>
      </c>
      <c r="E26" s="212">
        <f>SUMIFS(Gabung!$N$7:$N$202,Gabung!$F$7:$F$202,"B",Gabung!$D$7:$D$202,'Sheet1 (2)'!$A26)</f>
        <v>5807354000</v>
      </c>
      <c r="F26" s="212">
        <f>COUNTIFS(Gabung!$D$7:$D$202,'Sheet1 (2)'!$A26,Gabung!$F$7:$F$202,'Sheet1 (2)'!F$5)</f>
        <v>2</v>
      </c>
      <c r="G26" s="212">
        <f>SUMIFS(Gabung!$N$7:$N$202,Gabung!$F$7:$F$202,"PK",Gabung!$D$7:$D$202,'Sheet1 (2)'!$A26)</f>
        <v>17219440000</v>
      </c>
      <c r="H26" s="212">
        <f>COUNTIFS(Gabung!$D$7:$D$202,'Sheet1 (2)'!$A26,Gabung!$F$7:$F$202,'Sheet1 (2)'!H$5)</f>
        <v>0</v>
      </c>
      <c r="I26" s="212">
        <f>SUMIFS(Gabung!$N$7:$N$202,Gabung!$F$7:$F$202,'Sheet1 (2)'!H$5,Gabung!$D$7:$D$202,'Sheet1 (2)'!$A26)</f>
        <v>0</v>
      </c>
      <c r="J26" s="212">
        <f>COUNTIFS(Gabung!$D$7:$D$202,'Sheet1 (2)'!$A26,Gabung!$F$7:$F$202,'Sheet1 (2)'!J$5)</f>
        <v>0</v>
      </c>
      <c r="K26" s="223">
        <f>SUMIFS(Gabung!$N$7:$N$202,Gabung!$F$7:$F$202,'Sheet1 (2)'!J$5,Gabung!$D$7:$D$202,'Sheet1 (2)'!$A26)</f>
        <v>0</v>
      </c>
      <c r="L26" s="181">
        <f>COUNTIFS(Gabung!$D$7:$D$202,'Sheet1 (2)'!$A26,Gabung!$J$7:$J$202,1)</f>
        <v>0</v>
      </c>
      <c r="M26" s="181">
        <f>COUNTIFS(Gabung!$D$7:$D$202,'Sheet1 (2)'!$A26,Gabung!$J$7:$J$202,2)</f>
        <v>0</v>
      </c>
      <c r="N26" s="181">
        <f>COUNTIFS(Gabung!$D$7:$D$202,'Sheet1 (2)'!$A26,Gabung!$J$7:$J$202,3)</f>
        <v>2</v>
      </c>
      <c r="O26" s="181">
        <f>COUNTIFS(Gabung!$D$7:$D$202,'Sheet1 (2)'!$A26,Gabung!$J$7:$J$202,4)</f>
        <v>2</v>
      </c>
      <c r="P26" s="236">
        <f>IFERROR(ROUND(AVERAGEIFS(Gabung!$K$7:$K$202,Gabung!$D$7:$D$202,'Sheet1 (2)'!$A26,Gabung!$F$7:$F$202,P$5),0),0)</f>
        <v>34</v>
      </c>
      <c r="Q26" s="236">
        <f>IFERROR(ROUND(AVERAGEIFS(Gabung!$L$7:$L$202,Gabung!$D$7:$D$202,'Sheet1 (2)'!$A26,Gabung!$F$7:$F$202,P$5),0),0)</f>
        <v>4</v>
      </c>
      <c r="R26" s="236">
        <f>IFERROR(ROUND(AVERAGEIFS(Gabung!$K$7:$K$202,Gabung!$D$7:$D$202,'Sheet1 (2)'!$A26,Gabung!$F$7:$F$202,R$5),0),0)</f>
        <v>41</v>
      </c>
      <c r="S26" s="236">
        <f>IFERROR(ROUND(AVERAGEIFS(Gabung!$L$7:$L$202,Gabung!$D$7:$D$202,'Sheet1 (2)'!$A26,Gabung!$F$7:$F$202,R$5),0),0)</f>
        <v>15</v>
      </c>
      <c r="T26" s="236">
        <f>IFERROR(ROUND(AVERAGEIFS(Gabung!$K$7:$K$202,Gabung!$D$7:$D$202,'Sheet1 (2)'!$A26,Gabung!$F$7:$F$202,T$5),0),0)</f>
        <v>0</v>
      </c>
      <c r="U26" s="236">
        <f>IFERROR(ROUND(AVERAGEIFS(Gabung!$L$7:$L$202,Gabung!$D$7:$D$202,'Sheet1 (2)'!$A26,Gabung!$F$7:$F$202,T$5),0),0)</f>
        <v>0</v>
      </c>
      <c r="V26" s="236">
        <f>IFERROR(ROUND(AVERAGEIFS(Gabung!$K$7:$K$202,Gabung!$D$7:$D$202,'Sheet1 (2)'!$A26,Gabung!$F$7:$F$202,V$5),0),0)</f>
        <v>0</v>
      </c>
      <c r="W26" s="237">
        <f>IFERROR(ROUND(AVERAGEIFS(Gabung!$L$7:$L$202,Gabung!$D$7:$D$202,'Sheet1 (2)'!$A26,Gabung!$F$7:$F$202,V$5),0),0)</f>
        <v>0</v>
      </c>
    </row>
    <row r="27" spans="1:23" x14ac:dyDescent="0.25">
      <c r="A27" s="213" t="s">
        <v>632</v>
      </c>
      <c r="B27" s="212">
        <f t="shared" si="1"/>
        <v>4</v>
      </c>
      <c r="C27" s="212">
        <f t="shared" si="0"/>
        <v>4218522000</v>
      </c>
      <c r="D27" s="212">
        <f>COUNTIFS(Gabung!$D$7:$D$202,'Sheet1 (2)'!$A27,Gabung!$F$7:$F$202,'Sheet1 (2)'!D$5)</f>
        <v>1</v>
      </c>
      <c r="E27" s="212">
        <f>SUMIFS(Gabung!$N$7:$N$202,Gabung!$F$7:$F$202,"B",Gabung!$D$7:$D$202,'Sheet1 (2)'!$A27)</f>
        <v>1465750000</v>
      </c>
      <c r="F27" s="212">
        <f>COUNTIFS(Gabung!$D$7:$D$202,'Sheet1 (2)'!$A27,Gabung!$F$7:$F$202,'Sheet1 (2)'!F$5)</f>
        <v>2</v>
      </c>
      <c r="G27" s="212">
        <f>SUMIFS(Gabung!$N$7:$N$202,Gabung!$F$7:$F$202,"PK",Gabung!$D$7:$D$202,'Sheet1 (2)'!$A27)</f>
        <v>2529655000</v>
      </c>
      <c r="H27" s="212">
        <f>COUNTIFS(Gabung!$D$7:$D$202,'Sheet1 (2)'!$A27,Gabung!$F$7:$F$202,'Sheet1 (2)'!H$5)</f>
        <v>0</v>
      </c>
      <c r="I27" s="212">
        <f>SUMIFS(Gabung!$N$7:$N$202,Gabung!$F$7:$F$202,'Sheet1 (2)'!H$5,Gabung!$D$7:$D$202,'Sheet1 (2)'!$A27)</f>
        <v>0</v>
      </c>
      <c r="J27" s="212">
        <f>COUNTIFS(Gabung!$D$7:$D$202,'Sheet1 (2)'!$A27,Gabung!$F$7:$F$202,'Sheet1 (2)'!J$5)</f>
        <v>1</v>
      </c>
      <c r="K27" s="223">
        <f>SUMIFS(Gabung!$N$7:$N$202,Gabung!$F$7:$F$202,'Sheet1 (2)'!J$5,Gabung!$D$7:$D$202,'Sheet1 (2)'!$A27)</f>
        <v>223117000</v>
      </c>
      <c r="L27" s="181">
        <f>COUNTIFS(Gabung!$D$7:$D$202,'Sheet1 (2)'!$A27,Gabung!$J$7:$J$202,1)</f>
        <v>2</v>
      </c>
      <c r="M27" s="181">
        <f>COUNTIFS(Gabung!$D$7:$D$202,'Sheet1 (2)'!$A27,Gabung!$J$7:$J$202,2)</f>
        <v>1</v>
      </c>
      <c r="N27" s="181">
        <f>COUNTIFS(Gabung!$D$7:$D$202,'Sheet1 (2)'!$A27,Gabung!$J$7:$J$202,3)</f>
        <v>0</v>
      </c>
      <c r="O27" s="181">
        <f>COUNTIFS(Gabung!$D$7:$D$202,'Sheet1 (2)'!$A27,Gabung!$J$7:$J$202,4)</f>
        <v>1</v>
      </c>
      <c r="P27" s="236">
        <f>IFERROR(ROUND(AVERAGEIFS(Gabung!$K$7:$K$202,Gabung!$D$7:$D$202,'Sheet1 (2)'!$A27,Gabung!$F$7:$F$202,P$5),0),0)</f>
        <v>86</v>
      </c>
      <c r="Q27" s="236">
        <f>IFERROR(ROUND(AVERAGEIFS(Gabung!$L$7:$L$202,Gabung!$D$7:$D$202,'Sheet1 (2)'!$A27,Gabung!$F$7:$F$202,P$5),0),0)</f>
        <v>7</v>
      </c>
      <c r="R27" s="236">
        <f>IFERROR(ROUND(AVERAGEIFS(Gabung!$K$7:$K$202,Gabung!$D$7:$D$202,'Sheet1 (2)'!$A27,Gabung!$F$7:$F$202,R$5),0),0)</f>
        <v>24</v>
      </c>
      <c r="S27" s="236">
        <f>IFERROR(ROUND(AVERAGEIFS(Gabung!$L$7:$L$202,Gabung!$D$7:$D$202,'Sheet1 (2)'!$A27,Gabung!$F$7:$F$202,R$5),0),0)</f>
        <v>3</v>
      </c>
      <c r="T27" s="236">
        <f>IFERROR(ROUND(AVERAGEIFS(Gabung!$K$7:$K$202,Gabung!$D$7:$D$202,'Sheet1 (2)'!$A27,Gabung!$F$7:$F$202,T$5),0),0)</f>
        <v>0</v>
      </c>
      <c r="U27" s="236">
        <f>IFERROR(ROUND(AVERAGEIFS(Gabung!$L$7:$L$202,Gabung!$D$7:$D$202,'Sheet1 (2)'!$A27,Gabung!$F$7:$F$202,T$5),0),0)</f>
        <v>0</v>
      </c>
      <c r="V27" s="236">
        <f>IFERROR(ROUND(AVERAGEIFS(Gabung!$K$7:$K$202,Gabung!$D$7:$D$202,'Sheet1 (2)'!$A27,Gabung!$F$7:$F$202,V$5),0),0)</f>
        <v>11</v>
      </c>
      <c r="W27" s="237">
        <f>IFERROR(ROUND(AVERAGEIFS(Gabung!$L$7:$L$202,Gabung!$D$7:$D$202,'Sheet1 (2)'!$A27,Gabung!$F$7:$F$202,V$5),0),0)</f>
        <v>2</v>
      </c>
    </row>
    <row r="28" spans="1:23" x14ac:dyDescent="0.25">
      <c r="A28" s="218" t="s">
        <v>643</v>
      </c>
      <c r="B28" s="219">
        <f t="shared" si="1"/>
        <v>1</v>
      </c>
      <c r="C28" s="219">
        <f t="shared" si="0"/>
        <v>1011000000</v>
      </c>
      <c r="D28" s="219">
        <f>COUNTIFS(Gabung!$D$7:$D$202,'Sheet1 (2)'!$A28,Gabung!$F$7:$F$202,'Sheet1 (2)'!D$5)</f>
        <v>0</v>
      </c>
      <c r="E28" s="219">
        <f>SUMIFS(Gabung!$N$7:$N$202,Gabung!$F$7:$F$202,"B",Gabung!$D$7:$D$202,'Sheet1 (2)'!$A28)</f>
        <v>0</v>
      </c>
      <c r="F28" s="219">
        <f>COUNTIFS(Gabung!$D$7:$D$202,'Sheet1 (2)'!$A28,Gabung!$F$7:$F$202,'Sheet1 (2)'!F$5)</f>
        <v>1</v>
      </c>
      <c r="G28" s="219">
        <f>SUMIFS(Gabung!$N$7:$N$202,Gabung!$F$7:$F$202,"PK",Gabung!$D$7:$D$202,'Sheet1 (2)'!$A28)</f>
        <v>1011000000</v>
      </c>
      <c r="H28" s="219">
        <f>COUNTIFS(Gabung!$D$7:$D$202,'Sheet1 (2)'!$A28,Gabung!$F$7:$F$202,'Sheet1 (2)'!H$5)</f>
        <v>0</v>
      </c>
      <c r="I28" s="219">
        <f>SUMIFS(Gabung!$N$7:$N$202,Gabung!$F$7:$F$202,'Sheet1 (2)'!H$5,Gabung!$D$7:$D$202,'Sheet1 (2)'!$A28)</f>
        <v>0</v>
      </c>
      <c r="J28" s="219">
        <f>COUNTIFS(Gabung!$D$7:$D$202,'Sheet1 (2)'!$A28,Gabung!$F$7:$F$202,'Sheet1 (2)'!J$5)</f>
        <v>0</v>
      </c>
      <c r="K28" s="230">
        <f>SUMIFS(Gabung!$N$7:$N$202,Gabung!$F$7:$F$202,'Sheet1 (2)'!J$5,Gabung!$D$7:$D$202,'Sheet1 (2)'!$A28)</f>
        <v>0</v>
      </c>
      <c r="L28" s="231">
        <f>COUNTIFS(Gabung!$D$7:$D$202,'Sheet1 (2)'!$A28,Gabung!$J$7:$J$202,1)</f>
        <v>0</v>
      </c>
      <c r="M28" s="231">
        <f>COUNTIFS(Gabung!$D$7:$D$202,'Sheet1 (2)'!$A28,Gabung!$J$7:$J$202,2)</f>
        <v>1</v>
      </c>
      <c r="N28" s="231">
        <f>COUNTIFS(Gabung!$D$7:$D$202,'Sheet1 (2)'!$A28,Gabung!$J$7:$J$202,3)</f>
        <v>0</v>
      </c>
      <c r="O28" s="231">
        <f>COUNTIFS(Gabung!$D$7:$D$202,'Sheet1 (2)'!$A28,Gabung!$J$7:$J$202,4)</f>
        <v>0</v>
      </c>
      <c r="P28" s="238">
        <f>IFERROR(ROUND(AVERAGEIFS(Gabung!$K$7:$K$202,Gabung!$D$7:$D$202,'Sheet1 (2)'!$A28,Gabung!$F$7:$F$202,P$5),0),0)</f>
        <v>0</v>
      </c>
      <c r="Q28" s="238">
        <f>IFERROR(ROUND(AVERAGEIFS(Gabung!$L$7:$L$202,Gabung!$D$7:$D$202,'Sheet1 (2)'!$A28,Gabung!$F$7:$F$202,P$5),0),0)</f>
        <v>0</v>
      </c>
      <c r="R28" s="238">
        <f>IFERROR(ROUND(AVERAGEIFS(Gabung!$K$7:$K$202,Gabung!$D$7:$D$202,'Sheet1 (2)'!$A28,Gabung!$F$7:$F$202,R$5),0),0)</f>
        <v>27</v>
      </c>
      <c r="S28" s="238">
        <f>IFERROR(ROUND(AVERAGEIFS(Gabung!$L$7:$L$202,Gabung!$D$7:$D$202,'Sheet1 (2)'!$A28,Gabung!$F$7:$F$202,R$5),0),0)</f>
        <v>3</v>
      </c>
      <c r="T28" s="238">
        <f>IFERROR(ROUND(AVERAGEIFS(Gabung!$K$7:$K$202,Gabung!$D$7:$D$202,'Sheet1 (2)'!$A28,Gabung!$F$7:$F$202,T$5),0),0)</f>
        <v>0</v>
      </c>
      <c r="U28" s="238">
        <f>IFERROR(ROUND(AVERAGEIFS(Gabung!$L$7:$L$202,Gabung!$D$7:$D$202,'Sheet1 (2)'!$A28,Gabung!$F$7:$F$202,T$5),0),0)</f>
        <v>0</v>
      </c>
      <c r="V28" s="238">
        <f>IFERROR(ROUND(AVERAGEIFS(Gabung!$K$7:$K$202,Gabung!$D$7:$D$202,'Sheet1 (2)'!$A28,Gabung!$F$7:$F$202,V$5),0),0)</f>
        <v>0</v>
      </c>
      <c r="W28" s="239">
        <f>IFERROR(ROUND(AVERAGEIFS(Gabung!$L$7:$L$202,Gabung!$D$7:$D$202,'Sheet1 (2)'!$A28,Gabung!$F$7:$F$202,V$5),0),0)</f>
        <v>0</v>
      </c>
    </row>
    <row r="29" spans="1:23" ht="24.95" customHeight="1" thickBot="1" x14ac:dyDescent="0.3">
      <c r="A29" s="221" t="s">
        <v>644</v>
      </c>
      <c r="B29" s="220">
        <f>SUM(B7:B28)</f>
        <v>196</v>
      </c>
      <c r="C29" s="220">
        <f>SUM(C7:C28)</f>
        <v>195732344269</v>
      </c>
      <c r="D29" s="220">
        <f>SUM(D7:D28)</f>
        <v>46</v>
      </c>
      <c r="E29" s="220">
        <f>SUM(E7:E28)</f>
        <v>38616097219</v>
      </c>
      <c r="F29" s="220">
        <f t="shared" ref="F29:J29" si="2">SUM(F7:F28)</f>
        <v>135</v>
      </c>
      <c r="G29" s="220">
        <f>SUM(G7:G28)</f>
        <v>149962714300</v>
      </c>
      <c r="H29" s="220">
        <f t="shared" si="2"/>
        <v>13</v>
      </c>
      <c r="I29" s="220">
        <f>SUM(I7:I28)</f>
        <v>6757700350</v>
      </c>
      <c r="J29" s="220">
        <f t="shared" si="2"/>
        <v>2</v>
      </c>
      <c r="K29" s="224">
        <f>SUM(K7:K28)</f>
        <v>395832400</v>
      </c>
      <c r="L29" s="232">
        <f t="shared" ref="L29:O29" si="3">SUM(L7:L28)</f>
        <v>13</v>
      </c>
      <c r="M29" s="232">
        <f t="shared" si="3"/>
        <v>18</v>
      </c>
      <c r="N29" s="232">
        <f t="shared" si="3"/>
        <v>82</v>
      </c>
      <c r="O29" s="232">
        <f t="shared" si="3"/>
        <v>83</v>
      </c>
      <c r="P29" s="232">
        <f>ROUND(AVERAGEIF(Gabung!$F$7:$F$202,P5,Gabung!$K$7:$K$202),0)</f>
        <v>42</v>
      </c>
      <c r="Q29" s="232">
        <f>ROUND(AVERAGEIF(Gabung!$F$7:$F$202,'Sheet1 (2)'!P5,Gabung!$L$7:$L$202),0)</f>
        <v>5</v>
      </c>
      <c r="R29" s="232">
        <f>ROUND(AVERAGEIF(Gabung!$F$7:$F$202,R5,Gabung!$K$7:$K$202),0)</f>
        <v>21</v>
      </c>
      <c r="S29" s="232">
        <f>ROUND(AVERAGEIF(Gabung!$F$7:$F$202,'Sheet1 (2)'!R5,Gabung!$L$7:$L$202),0)</f>
        <v>4</v>
      </c>
      <c r="T29" s="232">
        <f>ROUND(AVERAGEIF(Gabung!$F$7:$F$202,T5,Gabung!$K$7:$K$202),0)</f>
        <v>17</v>
      </c>
      <c r="U29" s="232">
        <f>ROUND(AVERAGEIF(Gabung!$F$7:$F$202,'Sheet1 (2)'!T5,Gabung!$L$7:$L$202),0)</f>
        <v>4</v>
      </c>
      <c r="V29" s="232">
        <f>ROUND(AVERAGEIF(Gabung!$F$7:$F$202,V5,Gabung!$K$7:$K$202),0)</f>
        <v>10</v>
      </c>
      <c r="W29" s="233">
        <f>ROUND(AVERAGEIF(Gabung!$F$7:$F$202,'Sheet1 (2)'!V5,Gabung!$L$7:$L$202),0)</f>
        <v>3</v>
      </c>
    </row>
    <row r="32" spans="1:23" x14ac:dyDescent="0.25">
      <c r="A32" s="214"/>
    </row>
  </sheetData>
  <mergeCells count="13">
    <mergeCell ref="R5:S5"/>
    <mergeCell ref="T5:U5"/>
    <mergeCell ref="V5:W5"/>
    <mergeCell ref="A1:W1"/>
    <mergeCell ref="A2:W2"/>
    <mergeCell ref="A5:A6"/>
    <mergeCell ref="B5:C5"/>
    <mergeCell ref="D5:E5"/>
    <mergeCell ref="F5:G5"/>
    <mergeCell ref="H5:I5"/>
    <mergeCell ref="J5:K5"/>
    <mergeCell ref="L5:O5"/>
    <mergeCell ref="P5:Q5"/>
  </mergeCells>
  <printOptions horizontalCentered="1"/>
  <pageMargins left="0.31496062992125984" right="0.31496062992125984" top="0.74803149606299213" bottom="0.74803149606299213" header="0.31496062992125984" footer="0.31496062992125984"/>
  <pageSetup paperSize="256" scale="86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selection activeCell="D6" sqref="D6"/>
    </sheetView>
  </sheetViews>
  <sheetFormatPr defaultRowHeight="15" x14ac:dyDescent="0.25"/>
  <cols>
    <col min="1" max="1" width="6.7109375" customWidth="1"/>
    <col min="2" max="2" width="12.7109375" bestFit="1" customWidth="1"/>
    <col min="3" max="3" width="91" bestFit="1" customWidth="1"/>
    <col min="4" max="5" width="6.7109375" customWidth="1"/>
    <col min="6" max="6" width="16.42578125" bestFit="1" customWidth="1"/>
    <col min="7" max="7" width="50.7109375" customWidth="1"/>
  </cols>
  <sheetData>
    <row r="1" spans="1:23" ht="19.5" x14ac:dyDescent="0.3">
      <c r="A1" s="316" t="s">
        <v>657</v>
      </c>
      <c r="B1" s="316"/>
      <c r="C1" s="316"/>
      <c r="D1" s="316"/>
      <c r="E1" s="316"/>
      <c r="F1" s="316"/>
      <c r="G1" s="31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</row>
    <row r="2" spans="1:23" ht="19.5" x14ac:dyDescent="0.3">
      <c r="A2" s="316" t="s">
        <v>671</v>
      </c>
      <c r="B2" s="316"/>
      <c r="C2" s="316"/>
      <c r="D2" s="316"/>
      <c r="E2" s="316"/>
      <c r="F2" s="316"/>
      <c r="G2" s="31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</row>
    <row r="3" spans="1:23" ht="15.75" thickBot="1" x14ac:dyDescent="0.3">
      <c r="A3" s="175"/>
      <c r="B3" s="175"/>
      <c r="C3" s="175"/>
      <c r="D3" s="175"/>
      <c r="E3" s="175"/>
      <c r="F3" s="175"/>
    </row>
    <row r="4" spans="1:23" ht="24.95" customHeight="1" thickTop="1" x14ac:dyDescent="0.25">
      <c r="A4" s="320" t="s">
        <v>0</v>
      </c>
      <c r="B4" s="322" t="s">
        <v>13</v>
      </c>
      <c r="C4" s="322" t="s">
        <v>1</v>
      </c>
      <c r="D4" s="324" t="s">
        <v>661</v>
      </c>
      <c r="E4" s="326" t="s">
        <v>9</v>
      </c>
      <c r="F4" s="326"/>
      <c r="G4" s="312" t="s">
        <v>662</v>
      </c>
    </row>
    <row r="5" spans="1:23" ht="20.100000000000001" customHeight="1" x14ac:dyDescent="0.25">
      <c r="A5" s="321"/>
      <c r="B5" s="323"/>
      <c r="C5" s="323"/>
      <c r="D5" s="325"/>
      <c r="E5" s="176" t="s">
        <v>579</v>
      </c>
      <c r="F5" s="209" t="s">
        <v>580</v>
      </c>
      <c r="G5" s="313"/>
    </row>
    <row r="6" spans="1:23" ht="30" x14ac:dyDescent="0.25">
      <c r="A6" s="257">
        <v>1</v>
      </c>
      <c r="B6" s="254" t="s">
        <v>667</v>
      </c>
      <c r="C6" s="254" t="s">
        <v>581</v>
      </c>
      <c r="D6" s="255" t="s">
        <v>39</v>
      </c>
      <c r="E6" s="254">
        <v>1</v>
      </c>
      <c r="F6" s="263">
        <v>646811000</v>
      </c>
      <c r="G6" s="264" t="s">
        <v>663</v>
      </c>
    </row>
    <row r="7" spans="1:23" ht="30" x14ac:dyDescent="0.25">
      <c r="A7" s="178">
        <f>A6+1</f>
        <v>2</v>
      </c>
      <c r="B7" s="179" t="s">
        <v>668</v>
      </c>
      <c r="C7" s="53" t="s">
        <v>605</v>
      </c>
      <c r="D7" s="84" t="s">
        <v>39</v>
      </c>
      <c r="E7" s="256">
        <v>1</v>
      </c>
      <c r="F7" s="258">
        <v>314468000</v>
      </c>
      <c r="G7" s="259" t="s">
        <v>663</v>
      </c>
    </row>
    <row r="8" spans="1:23" ht="30" x14ac:dyDescent="0.25">
      <c r="A8" s="178">
        <f t="shared" ref="A8:A24" si="0">A7+1</f>
        <v>3</v>
      </c>
      <c r="B8" s="179" t="s">
        <v>582</v>
      </c>
      <c r="C8" s="179" t="s">
        <v>583</v>
      </c>
      <c r="D8" s="84" t="s">
        <v>20</v>
      </c>
      <c r="E8" s="256">
        <v>1</v>
      </c>
      <c r="F8" s="258">
        <v>1841008000</v>
      </c>
      <c r="G8" s="260" t="s">
        <v>664</v>
      </c>
    </row>
    <row r="9" spans="1:23" ht="30" x14ac:dyDescent="0.25">
      <c r="A9" s="178">
        <f t="shared" si="0"/>
        <v>4</v>
      </c>
      <c r="B9" s="179" t="s">
        <v>584</v>
      </c>
      <c r="C9" s="179" t="s">
        <v>585</v>
      </c>
      <c r="D9" s="84" t="s">
        <v>31</v>
      </c>
      <c r="E9" s="179">
        <v>1</v>
      </c>
      <c r="F9" s="258">
        <v>72083000</v>
      </c>
      <c r="G9" s="260" t="s">
        <v>664</v>
      </c>
    </row>
    <row r="10" spans="1:23" ht="30" x14ac:dyDescent="0.25">
      <c r="A10" s="178">
        <f t="shared" si="0"/>
        <v>5</v>
      </c>
      <c r="B10" s="179" t="s">
        <v>586</v>
      </c>
      <c r="C10" s="179" t="s">
        <v>587</v>
      </c>
      <c r="D10" s="84" t="s">
        <v>39</v>
      </c>
      <c r="E10" s="179">
        <v>1</v>
      </c>
      <c r="F10" s="258">
        <v>2465364000</v>
      </c>
      <c r="G10" s="259" t="s">
        <v>663</v>
      </c>
    </row>
    <row r="11" spans="1:23" ht="30" x14ac:dyDescent="0.25">
      <c r="A11" s="178">
        <f t="shared" si="0"/>
        <v>6</v>
      </c>
      <c r="B11" s="179" t="s">
        <v>588</v>
      </c>
      <c r="C11" s="179" t="s">
        <v>589</v>
      </c>
      <c r="D11" s="84" t="s">
        <v>20</v>
      </c>
      <c r="E11" s="179">
        <v>1</v>
      </c>
      <c r="F11" s="258">
        <v>1563498000</v>
      </c>
      <c r="G11" s="260" t="s">
        <v>664</v>
      </c>
    </row>
    <row r="12" spans="1:23" ht="30" x14ac:dyDescent="0.25">
      <c r="A12" s="178">
        <f t="shared" si="0"/>
        <v>7</v>
      </c>
      <c r="B12" s="179" t="s">
        <v>588</v>
      </c>
      <c r="C12" s="179" t="s">
        <v>590</v>
      </c>
      <c r="D12" s="84" t="s">
        <v>20</v>
      </c>
      <c r="E12" s="179">
        <v>1</v>
      </c>
      <c r="F12" s="258">
        <v>5836974000</v>
      </c>
      <c r="G12" s="260" t="s">
        <v>664</v>
      </c>
    </row>
    <row r="13" spans="1:23" ht="30" x14ac:dyDescent="0.25">
      <c r="A13" s="178">
        <f t="shared" si="0"/>
        <v>8</v>
      </c>
      <c r="B13" s="179" t="s">
        <v>588</v>
      </c>
      <c r="C13" s="179" t="s">
        <v>591</v>
      </c>
      <c r="D13" s="84" t="s">
        <v>20</v>
      </c>
      <c r="E13" s="179">
        <v>1</v>
      </c>
      <c r="F13" s="258">
        <v>1473212000</v>
      </c>
      <c r="G13" s="260" t="s">
        <v>664</v>
      </c>
    </row>
    <row r="14" spans="1:23" ht="30" x14ac:dyDescent="0.25">
      <c r="A14" s="178">
        <f t="shared" si="0"/>
        <v>9</v>
      </c>
      <c r="B14" s="179" t="s">
        <v>588</v>
      </c>
      <c r="C14" s="179" t="s">
        <v>592</v>
      </c>
      <c r="D14" s="84" t="s">
        <v>20</v>
      </c>
      <c r="E14" s="179">
        <v>1</v>
      </c>
      <c r="F14" s="258">
        <v>1949823000</v>
      </c>
      <c r="G14" s="260" t="s">
        <v>664</v>
      </c>
    </row>
    <row r="15" spans="1:23" ht="30" x14ac:dyDescent="0.25">
      <c r="A15" s="178">
        <f t="shared" si="0"/>
        <v>10</v>
      </c>
      <c r="B15" s="179" t="s">
        <v>588</v>
      </c>
      <c r="C15" s="179" t="s">
        <v>593</v>
      </c>
      <c r="D15" s="84" t="s">
        <v>20</v>
      </c>
      <c r="E15" s="179">
        <v>1</v>
      </c>
      <c r="F15" s="258">
        <v>1944708000</v>
      </c>
      <c r="G15" s="260" t="s">
        <v>664</v>
      </c>
    </row>
    <row r="16" spans="1:23" ht="30" x14ac:dyDescent="0.25">
      <c r="A16" s="178">
        <f t="shared" si="0"/>
        <v>11</v>
      </c>
      <c r="B16" s="179" t="s">
        <v>588</v>
      </c>
      <c r="C16" s="179" t="s">
        <v>594</v>
      </c>
      <c r="D16" s="84" t="s">
        <v>20</v>
      </c>
      <c r="E16" s="179">
        <v>1</v>
      </c>
      <c r="F16" s="258">
        <v>4225723000</v>
      </c>
      <c r="G16" s="260" t="s">
        <v>664</v>
      </c>
    </row>
    <row r="17" spans="1:7" ht="30" x14ac:dyDescent="0.25">
      <c r="A17" s="178">
        <f t="shared" si="0"/>
        <v>12</v>
      </c>
      <c r="B17" s="179" t="s">
        <v>595</v>
      </c>
      <c r="C17" s="179" t="s">
        <v>596</v>
      </c>
      <c r="D17" s="84" t="s">
        <v>20</v>
      </c>
      <c r="E17" s="179">
        <v>1</v>
      </c>
      <c r="F17" s="258">
        <v>974895000</v>
      </c>
      <c r="G17" s="260" t="s">
        <v>664</v>
      </c>
    </row>
    <row r="18" spans="1:7" ht="30" x14ac:dyDescent="0.25">
      <c r="A18" s="178">
        <f t="shared" si="0"/>
        <v>13</v>
      </c>
      <c r="B18" s="179" t="s">
        <v>597</v>
      </c>
      <c r="C18" s="3" t="s">
        <v>598</v>
      </c>
      <c r="D18" s="12" t="s">
        <v>20</v>
      </c>
      <c r="E18" s="179">
        <v>1</v>
      </c>
      <c r="F18" s="258">
        <v>3858847000</v>
      </c>
      <c r="G18" s="260" t="s">
        <v>664</v>
      </c>
    </row>
    <row r="19" spans="1:7" ht="30" x14ac:dyDescent="0.25">
      <c r="A19" s="178">
        <f>A18+1</f>
        <v>14</v>
      </c>
      <c r="B19" s="179" t="s">
        <v>597</v>
      </c>
      <c r="C19" s="179" t="s">
        <v>665</v>
      </c>
      <c r="D19" s="84" t="s">
        <v>39</v>
      </c>
      <c r="E19" s="179">
        <v>1</v>
      </c>
      <c r="F19" s="258">
        <v>269445000</v>
      </c>
      <c r="G19" s="259" t="s">
        <v>663</v>
      </c>
    </row>
    <row r="20" spans="1:7" ht="30" x14ac:dyDescent="0.25">
      <c r="A20" s="178">
        <f t="shared" si="0"/>
        <v>15</v>
      </c>
      <c r="B20" s="179" t="s">
        <v>597</v>
      </c>
      <c r="C20" s="179" t="s">
        <v>666</v>
      </c>
      <c r="D20" s="84" t="s">
        <v>39</v>
      </c>
      <c r="E20" s="179">
        <v>1</v>
      </c>
      <c r="F20" s="258">
        <v>270710000</v>
      </c>
      <c r="G20" s="259" t="s">
        <v>663</v>
      </c>
    </row>
    <row r="21" spans="1:7" ht="30" x14ac:dyDescent="0.25">
      <c r="A21" s="178">
        <f t="shared" si="0"/>
        <v>16</v>
      </c>
      <c r="B21" s="179" t="s">
        <v>599</v>
      </c>
      <c r="C21" s="179" t="s">
        <v>600</v>
      </c>
      <c r="D21" s="84" t="s">
        <v>20</v>
      </c>
      <c r="E21" s="179">
        <v>1</v>
      </c>
      <c r="F21" s="258">
        <v>2257232000</v>
      </c>
      <c r="G21" s="260" t="s">
        <v>664</v>
      </c>
    </row>
    <row r="22" spans="1:7" ht="30" x14ac:dyDescent="0.25">
      <c r="A22" s="178">
        <f t="shared" si="0"/>
        <v>17</v>
      </c>
      <c r="B22" s="179" t="s">
        <v>669</v>
      </c>
      <c r="C22" s="179" t="s">
        <v>601</v>
      </c>
      <c r="D22" s="84" t="s">
        <v>20</v>
      </c>
      <c r="E22" s="179">
        <v>1</v>
      </c>
      <c r="F22" s="258">
        <v>1950000000</v>
      </c>
      <c r="G22" s="259" t="s">
        <v>663</v>
      </c>
    </row>
    <row r="23" spans="1:7" ht="30" x14ac:dyDescent="0.25">
      <c r="A23" s="178">
        <f t="shared" si="0"/>
        <v>18</v>
      </c>
      <c r="B23" s="179" t="s">
        <v>602</v>
      </c>
      <c r="C23" s="179" t="s">
        <v>603</v>
      </c>
      <c r="D23" s="84" t="s">
        <v>39</v>
      </c>
      <c r="E23" s="179">
        <v>1</v>
      </c>
      <c r="F23" s="258">
        <v>672457500</v>
      </c>
      <c r="G23" s="259" t="s">
        <v>663</v>
      </c>
    </row>
    <row r="24" spans="1:7" ht="30.75" thickBot="1" x14ac:dyDescent="0.3">
      <c r="A24" s="265">
        <f t="shared" si="0"/>
        <v>19</v>
      </c>
      <c r="B24" s="266" t="s">
        <v>602</v>
      </c>
      <c r="C24" s="266" t="s">
        <v>193</v>
      </c>
      <c r="D24" s="8" t="s">
        <v>39</v>
      </c>
      <c r="E24" s="266">
        <v>1</v>
      </c>
      <c r="F24" s="18">
        <v>967202000</v>
      </c>
      <c r="G24" s="267" t="s">
        <v>664</v>
      </c>
    </row>
    <row r="25" spans="1:7" ht="20.100000000000001" customHeight="1" thickBot="1" x14ac:dyDescent="0.3">
      <c r="A25" s="271"/>
      <c r="B25" s="272"/>
      <c r="C25" s="272"/>
      <c r="D25" s="273"/>
      <c r="E25" s="272"/>
      <c r="F25" s="274">
        <f>SUM(F6:F24)</f>
        <v>33554460500</v>
      </c>
      <c r="G25" s="275"/>
    </row>
    <row r="26" spans="1:7" x14ac:dyDescent="0.25">
      <c r="A26" s="268"/>
      <c r="B26" s="247"/>
      <c r="C26" s="269" t="s">
        <v>604</v>
      </c>
      <c r="D26" s="270"/>
      <c r="E26" s="247"/>
      <c r="F26" s="247"/>
      <c r="G26" s="248"/>
    </row>
    <row r="27" spans="1:7" x14ac:dyDescent="0.25">
      <c r="A27" s="180"/>
      <c r="B27" s="181"/>
      <c r="C27" s="181"/>
      <c r="D27" s="177" t="s">
        <v>39</v>
      </c>
      <c r="E27" s="181">
        <f>SUMIF($D$6:$D$24,D27,$E$6:$E$24)</f>
        <v>7</v>
      </c>
      <c r="F27" s="261">
        <f>SUMIF($D$6:$D$24,D27,$F$6:$F$24)</f>
        <v>5606457500</v>
      </c>
      <c r="G27" s="182"/>
    </row>
    <row r="28" spans="1:7" x14ac:dyDescent="0.25">
      <c r="A28" s="180"/>
      <c r="B28" s="181"/>
      <c r="C28" s="181"/>
      <c r="D28" s="177" t="s">
        <v>20</v>
      </c>
      <c r="E28" s="181">
        <f>SUMIF($D$6:$D$24,D28,$E$6:$E$24)</f>
        <v>11</v>
      </c>
      <c r="F28" s="261">
        <f>SUMIF($D$6:$D$24,D28,$F$6:$F$24)</f>
        <v>27875920000</v>
      </c>
      <c r="G28" s="182"/>
    </row>
    <row r="29" spans="1:7" ht="15.75" thickBot="1" x14ac:dyDescent="0.3">
      <c r="A29" s="183"/>
      <c r="B29" s="184"/>
      <c r="C29" s="184"/>
      <c r="D29" s="185" t="s">
        <v>31</v>
      </c>
      <c r="E29" s="184">
        <f>SUMIF($D$6:$D$24,D29,$E$6:$E$24)</f>
        <v>1</v>
      </c>
      <c r="F29" s="262">
        <f>SUMIF($D$6:$D$24,D29,$F$6:$F$24)</f>
        <v>72083000</v>
      </c>
      <c r="G29" s="246"/>
    </row>
    <row r="30" spans="1:7" x14ac:dyDescent="0.25">
      <c r="F30" s="186"/>
    </row>
    <row r="32" spans="1:7" x14ac:dyDescent="0.25">
      <c r="A32">
        <f>A24+196</f>
        <v>215</v>
      </c>
    </row>
  </sheetData>
  <mergeCells count="8">
    <mergeCell ref="G4:G5"/>
    <mergeCell ref="A1:G1"/>
    <mergeCell ref="A2:G2"/>
    <mergeCell ref="A4:A5"/>
    <mergeCell ref="B4:B5"/>
    <mergeCell ref="C4:C5"/>
    <mergeCell ref="D4:D5"/>
    <mergeCell ref="E4:F4"/>
  </mergeCells>
  <printOptions horizontalCentered="1"/>
  <pageMargins left="0.31496062992125984" right="0.31496062992125984" top="0.35433070866141736" bottom="0.15748031496062992" header="0.31496062992125984" footer="0.31496062992125984"/>
  <pageSetup paperSize="256" scale="75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0"/>
  <sheetViews>
    <sheetView tabSelected="1" zoomScale="87" zoomScaleNormal="87" workbookViewId="0"/>
  </sheetViews>
  <sheetFormatPr defaultRowHeight="15" x14ac:dyDescent="0.25"/>
  <cols>
    <col min="2" max="2" width="6.7109375" customWidth="1"/>
    <col min="3" max="3" width="52.5703125" customWidth="1"/>
    <col min="4" max="4" width="15.7109375" customWidth="1"/>
    <col min="5" max="5" width="44.42578125" customWidth="1"/>
    <col min="6" max="6" width="5.7109375" customWidth="1"/>
    <col min="7" max="7" width="24.7109375" customWidth="1"/>
    <col min="8" max="8" width="6.7109375" customWidth="1"/>
    <col min="9" max="9" width="24.7109375" customWidth="1"/>
    <col min="10" max="10" width="6.7109375" customWidth="1"/>
    <col min="11" max="11" width="7.85546875" customWidth="1"/>
    <col min="12" max="12" width="9" customWidth="1"/>
    <col min="13" max="15" width="19.28515625" customWidth="1"/>
    <col min="16" max="16" width="17" customWidth="1"/>
    <col min="17" max="17" width="27.28515625" customWidth="1"/>
    <col min="18" max="18" width="14.28515625" customWidth="1"/>
    <col min="19" max="19" width="0" hidden="1" customWidth="1"/>
    <col min="20" max="20" width="12" hidden="1" customWidth="1"/>
    <col min="21" max="21" width="11.42578125" hidden="1" customWidth="1"/>
    <col min="23" max="23" width="17" bestFit="1" customWidth="1"/>
  </cols>
  <sheetData>
    <row r="1" spans="2:23" ht="18.75" x14ac:dyDescent="0.3">
      <c r="B1" s="305" t="s">
        <v>7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>
        <v>1</v>
      </c>
      <c r="T1">
        <v>42005</v>
      </c>
      <c r="U1">
        <v>42094.999305555553</v>
      </c>
    </row>
    <row r="2" spans="2:23" ht="18.75" x14ac:dyDescent="0.3">
      <c r="B2" s="305" t="s">
        <v>8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>
        <f>S1+1</f>
        <v>2</v>
      </c>
      <c r="T2">
        <v>42095</v>
      </c>
      <c r="U2">
        <v>42185.999305555553</v>
      </c>
    </row>
    <row r="3" spans="2:23" ht="18.75" x14ac:dyDescent="0.3">
      <c r="B3" s="305" t="s">
        <v>12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>
        <f t="shared" ref="S3:S4" si="0">S2+1</f>
        <v>3</v>
      </c>
      <c r="T3">
        <v>42186</v>
      </c>
      <c r="U3">
        <v>42277.999305555553</v>
      </c>
    </row>
    <row r="4" spans="2:23" ht="15.75" thickBot="1" x14ac:dyDescent="0.3">
      <c r="S4">
        <f t="shared" si="0"/>
        <v>4</v>
      </c>
      <c r="T4">
        <v>42278</v>
      </c>
      <c r="U4">
        <v>42369.999305555553</v>
      </c>
    </row>
    <row r="5" spans="2:23" ht="90.75" customHeight="1" thickTop="1" x14ac:dyDescent="0.25">
      <c r="B5" s="35" t="s">
        <v>0</v>
      </c>
      <c r="C5" s="36" t="s">
        <v>635</v>
      </c>
      <c r="D5" s="36" t="s">
        <v>633</v>
      </c>
      <c r="E5" s="36" t="s">
        <v>1</v>
      </c>
      <c r="F5" s="37" t="s">
        <v>11</v>
      </c>
      <c r="G5" s="36" t="s">
        <v>607</v>
      </c>
      <c r="H5" s="36" t="s">
        <v>608</v>
      </c>
      <c r="I5" s="36" t="s">
        <v>609</v>
      </c>
      <c r="J5" s="36" t="s">
        <v>610</v>
      </c>
      <c r="K5" s="36" t="s">
        <v>611</v>
      </c>
      <c r="L5" s="36" t="s">
        <v>612</v>
      </c>
      <c r="M5" s="36" t="s">
        <v>613</v>
      </c>
      <c r="N5" s="36" t="s">
        <v>580</v>
      </c>
      <c r="O5" s="36" t="s">
        <v>17</v>
      </c>
      <c r="P5" s="36" t="s">
        <v>3</v>
      </c>
      <c r="Q5" s="36" t="s">
        <v>18</v>
      </c>
      <c r="R5" s="38" t="s">
        <v>4</v>
      </c>
    </row>
    <row r="6" spans="2:23" x14ac:dyDescent="0.25">
      <c r="B6" s="152"/>
      <c r="C6" s="153"/>
      <c r="D6" s="153"/>
      <c r="E6" s="153"/>
      <c r="F6" s="154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5"/>
    </row>
    <row r="7" spans="2:23" x14ac:dyDescent="0.25">
      <c r="B7" s="159">
        <v>1</v>
      </c>
      <c r="C7" s="190" t="s">
        <v>65</v>
      </c>
      <c r="D7" s="190" t="s">
        <v>623</v>
      </c>
      <c r="E7" s="277" t="s">
        <v>181</v>
      </c>
      <c r="F7" s="161" t="s">
        <v>39</v>
      </c>
      <c r="G7" s="286">
        <v>42334.875</v>
      </c>
      <c r="H7" s="9">
        <f>IF(AND(G7&gt;=$T$1,G7&lt;=$U$1),1,IF(AND(G7&gt;=$T$2,G7&lt;=$U$2),2,IF(AND(G7&gt;=$T$3,G7&lt;=$U$3),3,IF(AND(G7&gt;=$T$4,G7&lt;=$U$4),4,0))))</f>
        <v>4</v>
      </c>
      <c r="I7" s="286">
        <v>42355.666666666664</v>
      </c>
      <c r="J7" s="9">
        <f>IF(AND(I7&gt;=$T$1,I7&lt;=$U$1),1,IF(AND(I7&gt;=$T$2,I7&lt;=$U$2),2,IF(AND(I7&gt;=$T$3,I7&lt;=$U$3),3,IF(AND(I7&gt;=$T$4,I7&lt;=$U$4),4,0))))</f>
        <v>4</v>
      </c>
      <c r="K7" s="166">
        <v>21</v>
      </c>
      <c r="L7" s="166">
        <v>1</v>
      </c>
      <c r="M7" s="163">
        <v>397500000</v>
      </c>
      <c r="N7" s="163">
        <v>393558000</v>
      </c>
      <c r="O7" s="163">
        <v>353133000</v>
      </c>
      <c r="P7" s="163">
        <f>N7-O7</f>
        <v>40425000</v>
      </c>
      <c r="Q7" s="156" t="s">
        <v>175</v>
      </c>
      <c r="R7" s="157"/>
      <c r="W7" s="186">
        <f>M7-N7</f>
        <v>3942000</v>
      </c>
    </row>
    <row r="8" spans="2:23" x14ac:dyDescent="0.25">
      <c r="B8" s="159">
        <v>2</v>
      </c>
      <c r="C8" s="190" t="s">
        <v>65</v>
      </c>
      <c r="D8" s="190" t="s">
        <v>623</v>
      </c>
      <c r="E8" s="277" t="s">
        <v>184</v>
      </c>
      <c r="F8" s="161" t="s">
        <v>39</v>
      </c>
      <c r="G8" s="286">
        <v>42334.875</v>
      </c>
      <c r="H8" s="9">
        <f t="shared" ref="H8:J71" si="1">IF(AND(G8&gt;=$T$1,G8&lt;=$U$1),1,IF(AND(G8&gt;=$T$2,G8&lt;=$U$2),2,IF(AND(G8&gt;=$T$3,G8&lt;=$U$3),3,IF(AND(G8&gt;=$T$4,G8&lt;=$U$4),4,0))))</f>
        <v>4</v>
      </c>
      <c r="I8" s="286">
        <v>42355.666666666664</v>
      </c>
      <c r="J8" s="9">
        <f t="shared" si="1"/>
        <v>4</v>
      </c>
      <c r="K8" s="166">
        <v>13</v>
      </c>
      <c r="L8" s="166">
        <v>1</v>
      </c>
      <c r="M8" s="163">
        <v>600000000</v>
      </c>
      <c r="N8" s="163">
        <v>598862000</v>
      </c>
      <c r="O8" s="163">
        <v>537570000</v>
      </c>
      <c r="P8" s="163">
        <f t="shared" ref="P8:P71" si="2">N8-O8</f>
        <v>61292000</v>
      </c>
      <c r="Q8" s="156" t="s">
        <v>185</v>
      </c>
      <c r="R8" s="157"/>
      <c r="W8" s="186">
        <f t="shared" ref="W8:W71" si="3">M8-N8</f>
        <v>1138000</v>
      </c>
    </row>
    <row r="9" spans="2:23" x14ac:dyDescent="0.25">
      <c r="B9" s="159">
        <v>3</v>
      </c>
      <c r="C9" s="190" t="s">
        <v>65</v>
      </c>
      <c r="D9" s="190" t="s">
        <v>623</v>
      </c>
      <c r="E9" s="277" t="s">
        <v>634</v>
      </c>
      <c r="F9" s="161" t="s">
        <v>39</v>
      </c>
      <c r="G9" s="286">
        <v>42332.666666666664</v>
      </c>
      <c r="H9" s="9">
        <f t="shared" si="1"/>
        <v>4</v>
      </c>
      <c r="I9" s="286">
        <v>42355.666666666664</v>
      </c>
      <c r="J9" s="9">
        <f t="shared" si="1"/>
        <v>4</v>
      </c>
      <c r="K9" s="166">
        <v>23</v>
      </c>
      <c r="L9" s="166">
        <v>4</v>
      </c>
      <c r="M9" s="163">
        <v>290914000</v>
      </c>
      <c r="N9" s="163">
        <v>287115000</v>
      </c>
      <c r="O9" s="163">
        <v>280809000</v>
      </c>
      <c r="P9" s="163">
        <f t="shared" si="2"/>
        <v>6306000</v>
      </c>
      <c r="Q9" s="156" t="s">
        <v>189</v>
      </c>
      <c r="R9" s="157"/>
      <c r="W9" s="186">
        <f t="shared" si="3"/>
        <v>3799000</v>
      </c>
    </row>
    <row r="10" spans="2:23" ht="30" x14ac:dyDescent="0.25">
      <c r="B10" s="159">
        <v>4</v>
      </c>
      <c r="C10" s="190" t="s">
        <v>624</v>
      </c>
      <c r="D10" s="190" t="s">
        <v>642</v>
      </c>
      <c r="E10" s="277" t="s">
        <v>191</v>
      </c>
      <c r="F10" s="161" t="s">
        <v>39</v>
      </c>
      <c r="G10" s="286">
        <v>42322.375</v>
      </c>
      <c r="H10" s="9">
        <f t="shared" si="1"/>
        <v>4</v>
      </c>
      <c r="I10" s="286">
        <v>42338.458333333336</v>
      </c>
      <c r="J10" s="9">
        <f t="shared" si="1"/>
        <v>4</v>
      </c>
      <c r="K10" s="165">
        <v>13</v>
      </c>
      <c r="L10" s="165">
        <v>1</v>
      </c>
      <c r="M10" s="164">
        <v>300000000</v>
      </c>
      <c r="N10" s="164">
        <v>291250000</v>
      </c>
      <c r="O10" s="164">
        <v>282875000</v>
      </c>
      <c r="P10" s="164">
        <f t="shared" si="2"/>
        <v>8375000</v>
      </c>
      <c r="Q10" s="160" t="s">
        <v>550</v>
      </c>
      <c r="R10" s="157"/>
      <c r="W10" s="186">
        <f t="shared" si="3"/>
        <v>8750000</v>
      </c>
    </row>
    <row r="11" spans="2:23" ht="30" x14ac:dyDescent="0.25">
      <c r="B11" s="159">
        <v>5</v>
      </c>
      <c r="C11" s="190" t="s">
        <v>69</v>
      </c>
      <c r="D11" s="190" t="s">
        <v>602</v>
      </c>
      <c r="E11" s="277" t="s">
        <v>193</v>
      </c>
      <c r="F11" s="161" t="s">
        <v>39</v>
      </c>
      <c r="G11" s="286">
        <v>42321.416666666664</v>
      </c>
      <c r="H11" s="9">
        <f t="shared" si="1"/>
        <v>4</v>
      </c>
      <c r="I11" s="286">
        <v>42343.458333333336</v>
      </c>
      <c r="J11" s="9">
        <f t="shared" si="1"/>
        <v>4</v>
      </c>
      <c r="K11" s="165">
        <v>19</v>
      </c>
      <c r="L11" s="165">
        <v>4</v>
      </c>
      <c r="M11" s="164">
        <v>967202000</v>
      </c>
      <c r="N11" s="164">
        <v>967202000</v>
      </c>
      <c r="O11" s="164">
        <v>507892000</v>
      </c>
      <c r="P11" s="164">
        <f t="shared" si="2"/>
        <v>459310000</v>
      </c>
      <c r="Q11" s="160" t="s">
        <v>157</v>
      </c>
      <c r="R11" s="157"/>
      <c r="W11" s="186">
        <f t="shared" si="3"/>
        <v>0</v>
      </c>
    </row>
    <row r="12" spans="2:23" ht="30" x14ac:dyDescent="0.25">
      <c r="B12" s="159">
        <v>6</v>
      </c>
      <c r="C12" s="190" t="s">
        <v>65</v>
      </c>
      <c r="D12" s="190" t="s">
        <v>623</v>
      </c>
      <c r="E12" s="277" t="s">
        <v>195</v>
      </c>
      <c r="F12" s="161" t="s">
        <v>39</v>
      </c>
      <c r="G12" s="286">
        <v>42317.645833333336</v>
      </c>
      <c r="H12" s="9">
        <f t="shared" si="1"/>
        <v>4</v>
      </c>
      <c r="I12" s="286">
        <v>42340.666666666664</v>
      </c>
      <c r="J12" s="9">
        <f t="shared" si="1"/>
        <v>4</v>
      </c>
      <c r="K12" s="165">
        <v>29</v>
      </c>
      <c r="L12" s="165">
        <v>3</v>
      </c>
      <c r="M12" s="164">
        <v>980000000</v>
      </c>
      <c r="N12" s="164">
        <v>972944000</v>
      </c>
      <c r="O12" s="164">
        <v>944174000</v>
      </c>
      <c r="P12" s="164">
        <f t="shared" si="2"/>
        <v>28770000</v>
      </c>
      <c r="Q12" s="160" t="s">
        <v>197</v>
      </c>
      <c r="R12" s="157"/>
      <c r="W12" s="186">
        <f t="shared" si="3"/>
        <v>7056000</v>
      </c>
    </row>
    <row r="13" spans="2:23" x14ac:dyDescent="0.25">
      <c r="B13" s="159">
        <v>7</v>
      </c>
      <c r="C13" s="190" t="s">
        <v>65</v>
      </c>
      <c r="D13" s="190" t="s">
        <v>623</v>
      </c>
      <c r="E13" s="277" t="s">
        <v>198</v>
      </c>
      <c r="F13" s="161" t="s">
        <v>39</v>
      </c>
      <c r="G13" s="287">
        <v>42317.645833333336</v>
      </c>
      <c r="H13" s="187">
        <f t="shared" si="1"/>
        <v>4</v>
      </c>
      <c r="I13" s="287">
        <v>42340.666666666664</v>
      </c>
      <c r="J13" s="9">
        <f t="shared" si="1"/>
        <v>4</v>
      </c>
      <c r="K13" s="166">
        <v>28</v>
      </c>
      <c r="L13" s="166">
        <v>3</v>
      </c>
      <c r="M13" s="163">
        <v>1969000000</v>
      </c>
      <c r="N13" s="163">
        <v>1945440000</v>
      </c>
      <c r="O13" s="163">
        <v>1925360000</v>
      </c>
      <c r="P13" s="163">
        <f t="shared" si="2"/>
        <v>20080000</v>
      </c>
      <c r="Q13" s="156" t="s">
        <v>199</v>
      </c>
      <c r="R13" s="157"/>
      <c r="W13" s="186">
        <f t="shared" si="3"/>
        <v>23560000</v>
      </c>
    </row>
    <row r="14" spans="2:23" x14ac:dyDescent="0.25">
      <c r="B14" s="159">
        <v>8</v>
      </c>
      <c r="C14" s="190" t="s">
        <v>65</v>
      </c>
      <c r="D14" s="190" t="s">
        <v>623</v>
      </c>
      <c r="E14" s="277" t="s">
        <v>200</v>
      </c>
      <c r="F14" s="161" t="s">
        <v>39</v>
      </c>
      <c r="G14" s="288">
        <v>42317.645833333336</v>
      </c>
      <c r="H14" s="188">
        <f t="shared" si="1"/>
        <v>4</v>
      </c>
      <c r="I14" s="288">
        <v>42340.666666666664</v>
      </c>
      <c r="J14" s="9">
        <f t="shared" si="1"/>
        <v>4</v>
      </c>
      <c r="K14" s="166">
        <v>26</v>
      </c>
      <c r="L14" s="166">
        <v>3</v>
      </c>
      <c r="M14" s="163">
        <v>980000000</v>
      </c>
      <c r="N14" s="163">
        <v>973944000</v>
      </c>
      <c r="O14" s="163">
        <v>941944000</v>
      </c>
      <c r="P14" s="163">
        <f t="shared" si="2"/>
        <v>32000000</v>
      </c>
      <c r="Q14" s="156" t="s">
        <v>551</v>
      </c>
      <c r="R14" s="157"/>
      <c r="W14" s="186">
        <f t="shared" si="3"/>
        <v>6056000</v>
      </c>
    </row>
    <row r="15" spans="2:23" x14ac:dyDescent="0.25">
      <c r="B15" s="159">
        <v>9</v>
      </c>
      <c r="C15" s="190" t="s">
        <v>65</v>
      </c>
      <c r="D15" s="190" t="s">
        <v>623</v>
      </c>
      <c r="E15" s="277" t="s">
        <v>202</v>
      </c>
      <c r="F15" s="161" t="s">
        <v>39</v>
      </c>
      <c r="G15" s="288">
        <v>42311.875</v>
      </c>
      <c r="H15" s="188">
        <f t="shared" si="1"/>
        <v>4</v>
      </c>
      <c r="I15" s="288">
        <v>42332.666666666664</v>
      </c>
      <c r="J15" s="188">
        <f t="shared" si="1"/>
        <v>4</v>
      </c>
      <c r="K15" s="166">
        <v>34</v>
      </c>
      <c r="L15" s="166">
        <v>1</v>
      </c>
      <c r="M15" s="163">
        <v>323700000</v>
      </c>
      <c r="N15" s="163">
        <v>317970500</v>
      </c>
      <c r="O15" s="163">
        <v>236204000</v>
      </c>
      <c r="P15" s="163">
        <f t="shared" si="2"/>
        <v>81766500</v>
      </c>
      <c r="Q15" s="156" t="s">
        <v>203</v>
      </c>
      <c r="R15" s="157"/>
      <c r="W15" s="186">
        <f t="shared" si="3"/>
        <v>5729500</v>
      </c>
    </row>
    <row r="16" spans="2:23" ht="30" x14ac:dyDescent="0.25">
      <c r="B16" s="159">
        <v>10</v>
      </c>
      <c r="C16" s="190" t="s">
        <v>65</v>
      </c>
      <c r="D16" s="190" t="s">
        <v>623</v>
      </c>
      <c r="E16" s="277" t="s">
        <v>205</v>
      </c>
      <c r="F16" s="161" t="s">
        <v>39</v>
      </c>
      <c r="G16" s="287">
        <v>42310.6875</v>
      </c>
      <c r="H16" s="187">
        <f t="shared" si="1"/>
        <v>4</v>
      </c>
      <c r="I16" s="287">
        <v>42332.666666666664</v>
      </c>
      <c r="J16" s="187">
        <f t="shared" si="1"/>
        <v>4</v>
      </c>
      <c r="K16" s="165">
        <v>39</v>
      </c>
      <c r="L16" s="165">
        <v>8</v>
      </c>
      <c r="M16" s="164">
        <v>206410000</v>
      </c>
      <c r="N16" s="164">
        <v>202276000</v>
      </c>
      <c r="O16" s="164">
        <v>128497000</v>
      </c>
      <c r="P16" s="164">
        <f t="shared" si="2"/>
        <v>73779000</v>
      </c>
      <c r="Q16" s="160" t="s">
        <v>552</v>
      </c>
      <c r="R16" s="157"/>
      <c r="W16" s="186">
        <f t="shared" si="3"/>
        <v>4134000</v>
      </c>
    </row>
    <row r="17" spans="2:23" x14ac:dyDescent="0.25">
      <c r="B17" s="159">
        <v>11</v>
      </c>
      <c r="C17" s="190" t="s">
        <v>65</v>
      </c>
      <c r="D17" s="190" t="s">
        <v>623</v>
      </c>
      <c r="E17" s="277" t="s">
        <v>207</v>
      </c>
      <c r="F17" s="161" t="s">
        <v>39</v>
      </c>
      <c r="G17" s="288">
        <v>42310.666666666664</v>
      </c>
      <c r="H17" s="188">
        <f t="shared" si="1"/>
        <v>4</v>
      </c>
      <c r="I17" s="288">
        <v>42332.666666666664</v>
      </c>
      <c r="J17" s="188">
        <f t="shared" si="1"/>
        <v>4</v>
      </c>
      <c r="K17" s="166">
        <v>40</v>
      </c>
      <c r="L17" s="166">
        <v>9</v>
      </c>
      <c r="M17" s="163">
        <v>222440000</v>
      </c>
      <c r="N17" s="163">
        <v>217778000</v>
      </c>
      <c r="O17" s="163">
        <v>105795000</v>
      </c>
      <c r="P17" s="163">
        <f t="shared" si="2"/>
        <v>111983000</v>
      </c>
      <c r="Q17" s="156" t="s">
        <v>552</v>
      </c>
      <c r="R17" s="157"/>
      <c r="W17" s="186">
        <f t="shared" si="3"/>
        <v>4662000</v>
      </c>
    </row>
    <row r="18" spans="2:23" ht="30" x14ac:dyDescent="0.25">
      <c r="B18" s="159">
        <v>12</v>
      </c>
      <c r="C18" s="190" t="s">
        <v>208</v>
      </c>
      <c r="D18" s="190" t="s">
        <v>619</v>
      </c>
      <c r="E18" s="277" t="s">
        <v>209</v>
      </c>
      <c r="F18" s="161" t="s">
        <v>20</v>
      </c>
      <c r="G18" s="287">
        <v>42310.416666666664</v>
      </c>
      <c r="H18" s="187">
        <f t="shared" si="1"/>
        <v>4</v>
      </c>
      <c r="I18" s="287">
        <v>42332.666666666664</v>
      </c>
      <c r="J18" s="187">
        <f t="shared" si="1"/>
        <v>4</v>
      </c>
      <c r="K18" s="165">
        <v>19</v>
      </c>
      <c r="L18" s="165">
        <v>3</v>
      </c>
      <c r="M18" s="164">
        <v>1350000000</v>
      </c>
      <c r="N18" s="164">
        <v>1245981000</v>
      </c>
      <c r="O18" s="164">
        <v>1237403000</v>
      </c>
      <c r="P18" s="164">
        <f t="shared" si="2"/>
        <v>8578000</v>
      </c>
      <c r="Q18" s="160" t="s">
        <v>546</v>
      </c>
      <c r="R18" s="157"/>
      <c r="W18" s="186">
        <f t="shared" si="3"/>
        <v>104019000</v>
      </c>
    </row>
    <row r="19" spans="2:23" ht="30" x14ac:dyDescent="0.25">
      <c r="B19" s="159">
        <v>13</v>
      </c>
      <c r="C19" s="190" t="s">
        <v>34</v>
      </c>
      <c r="D19" s="190" t="s">
        <v>588</v>
      </c>
      <c r="E19" s="277" t="s">
        <v>211</v>
      </c>
      <c r="F19" s="161" t="s">
        <v>20</v>
      </c>
      <c r="G19" s="287">
        <v>42306.854166666664</v>
      </c>
      <c r="H19" s="187">
        <f t="shared" si="1"/>
        <v>4</v>
      </c>
      <c r="I19" s="287">
        <v>42326.666666666664</v>
      </c>
      <c r="J19" s="187">
        <f t="shared" si="1"/>
        <v>4</v>
      </c>
      <c r="K19" s="165">
        <v>18</v>
      </c>
      <c r="L19" s="165">
        <v>5</v>
      </c>
      <c r="M19" s="164">
        <v>1000000000</v>
      </c>
      <c r="N19" s="164">
        <v>981547000</v>
      </c>
      <c r="O19" s="164">
        <v>969796000</v>
      </c>
      <c r="P19" s="164">
        <f t="shared" si="2"/>
        <v>11751000</v>
      </c>
      <c r="Q19" s="160" t="s">
        <v>547</v>
      </c>
      <c r="R19" s="157"/>
      <c r="W19" s="186">
        <f t="shared" si="3"/>
        <v>18453000</v>
      </c>
    </row>
    <row r="20" spans="2:23" ht="45" x14ac:dyDescent="0.25">
      <c r="B20" s="159">
        <v>14</v>
      </c>
      <c r="C20" s="190" t="s">
        <v>34</v>
      </c>
      <c r="D20" s="190" t="s">
        <v>588</v>
      </c>
      <c r="E20" s="277" t="s">
        <v>213</v>
      </c>
      <c r="F20" s="161" t="s">
        <v>20</v>
      </c>
      <c r="G20" s="287">
        <v>42306.854166666664</v>
      </c>
      <c r="H20" s="187">
        <f t="shared" si="1"/>
        <v>4</v>
      </c>
      <c r="I20" s="287">
        <v>42326.666666666664</v>
      </c>
      <c r="J20" s="187">
        <f t="shared" si="1"/>
        <v>4</v>
      </c>
      <c r="K20" s="165">
        <v>17</v>
      </c>
      <c r="L20" s="165">
        <v>3</v>
      </c>
      <c r="M20" s="164">
        <v>3000000000</v>
      </c>
      <c r="N20" s="164">
        <v>2940000000</v>
      </c>
      <c r="O20" s="164">
        <v>2931035000</v>
      </c>
      <c r="P20" s="164">
        <f t="shared" si="2"/>
        <v>8965000</v>
      </c>
      <c r="Q20" s="160" t="s">
        <v>215</v>
      </c>
      <c r="R20" s="157"/>
      <c r="W20" s="186">
        <f t="shared" si="3"/>
        <v>60000000</v>
      </c>
    </row>
    <row r="21" spans="2:23" ht="30" x14ac:dyDescent="0.25">
      <c r="B21" s="159">
        <v>15</v>
      </c>
      <c r="C21" s="190" t="s">
        <v>34</v>
      </c>
      <c r="D21" s="190" t="s">
        <v>588</v>
      </c>
      <c r="E21" s="277" t="s">
        <v>216</v>
      </c>
      <c r="F21" s="161" t="s">
        <v>20</v>
      </c>
      <c r="G21" s="287">
        <v>42306.854166666664</v>
      </c>
      <c r="H21" s="187">
        <f t="shared" si="1"/>
        <v>4</v>
      </c>
      <c r="I21" s="287">
        <v>42326.666666666664</v>
      </c>
      <c r="J21" s="187">
        <f t="shared" si="1"/>
        <v>4</v>
      </c>
      <c r="K21" s="165">
        <v>19</v>
      </c>
      <c r="L21" s="165">
        <v>1</v>
      </c>
      <c r="M21" s="164">
        <v>11000000000</v>
      </c>
      <c r="N21" s="164">
        <v>10708426000</v>
      </c>
      <c r="O21" s="164">
        <v>10430935000</v>
      </c>
      <c r="P21" s="164">
        <f t="shared" si="2"/>
        <v>277491000</v>
      </c>
      <c r="Q21" s="160" t="s">
        <v>217</v>
      </c>
      <c r="R21" s="157"/>
      <c r="W21" s="186">
        <f t="shared" si="3"/>
        <v>291574000</v>
      </c>
    </row>
    <row r="22" spans="2:23" ht="30" x14ac:dyDescent="0.25">
      <c r="B22" s="159">
        <v>16</v>
      </c>
      <c r="C22" s="190" t="s">
        <v>218</v>
      </c>
      <c r="D22" s="190" t="s">
        <v>625</v>
      </c>
      <c r="E22" s="277" t="s">
        <v>219</v>
      </c>
      <c r="F22" s="161" t="s">
        <v>39</v>
      </c>
      <c r="G22" s="287">
        <v>42304.916666666664</v>
      </c>
      <c r="H22" s="187">
        <f t="shared" si="1"/>
        <v>4</v>
      </c>
      <c r="I22" s="287">
        <v>42326.666666666664</v>
      </c>
      <c r="J22" s="187">
        <f t="shared" si="1"/>
        <v>4</v>
      </c>
      <c r="K22" s="166">
        <v>9</v>
      </c>
      <c r="L22" s="166">
        <v>3</v>
      </c>
      <c r="M22" s="163">
        <v>850486000</v>
      </c>
      <c r="N22" s="163">
        <v>822360710</v>
      </c>
      <c r="O22" s="163">
        <v>811382825</v>
      </c>
      <c r="P22" s="163">
        <f t="shared" si="2"/>
        <v>10977885</v>
      </c>
      <c r="Q22" s="156" t="s">
        <v>553</v>
      </c>
      <c r="R22" s="157"/>
      <c r="W22" s="186">
        <f t="shared" si="3"/>
        <v>28125290</v>
      </c>
    </row>
    <row r="23" spans="2:23" ht="30" x14ac:dyDescent="0.25">
      <c r="B23" s="159">
        <v>17</v>
      </c>
      <c r="C23" s="190" t="s">
        <v>34</v>
      </c>
      <c r="D23" s="190" t="s">
        <v>588</v>
      </c>
      <c r="E23" s="277" t="s">
        <v>222</v>
      </c>
      <c r="F23" s="161" t="s">
        <v>20</v>
      </c>
      <c r="G23" s="287">
        <v>42304.864583333336</v>
      </c>
      <c r="H23" s="187">
        <f t="shared" si="1"/>
        <v>4</v>
      </c>
      <c r="I23" s="287">
        <v>42326.666666666664</v>
      </c>
      <c r="J23" s="187">
        <f t="shared" si="1"/>
        <v>4</v>
      </c>
      <c r="K23" s="165">
        <v>17</v>
      </c>
      <c r="L23" s="165">
        <v>3</v>
      </c>
      <c r="M23" s="164">
        <v>600000000</v>
      </c>
      <c r="N23" s="164">
        <v>586610000</v>
      </c>
      <c r="O23" s="164">
        <v>568950000</v>
      </c>
      <c r="P23" s="164">
        <f t="shared" si="2"/>
        <v>17660000</v>
      </c>
      <c r="Q23" s="160" t="s">
        <v>224</v>
      </c>
      <c r="R23" s="157"/>
      <c r="W23" s="186">
        <f t="shared" si="3"/>
        <v>13390000</v>
      </c>
    </row>
    <row r="24" spans="2:23" ht="30" x14ac:dyDescent="0.25">
      <c r="B24" s="159">
        <v>18</v>
      </c>
      <c r="C24" s="190" t="s">
        <v>65</v>
      </c>
      <c r="D24" s="190" t="s">
        <v>623</v>
      </c>
      <c r="E24" s="277" t="s">
        <v>225</v>
      </c>
      <c r="F24" s="161" t="s">
        <v>39</v>
      </c>
      <c r="G24" s="287">
        <v>42303.5625</v>
      </c>
      <c r="H24" s="187">
        <f t="shared" si="1"/>
        <v>4</v>
      </c>
      <c r="I24" s="287">
        <v>42329.666666666664</v>
      </c>
      <c r="J24" s="187">
        <f t="shared" si="1"/>
        <v>4</v>
      </c>
      <c r="K24" s="165">
        <v>20</v>
      </c>
      <c r="L24" s="165">
        <v>2</v>
      </c>
      <c r="M24" s="164">
        <v>231873000</v>
      </c>
      <c r="N24" s="164">
        <v>230325000</v>
      </c>
      <c r="O24" s="164">
        <v>215027200</v>
      </c>
      <c r="P24" s="164">
        <f t="shared" si="2"/>
        <v>15297800</v>
      </c>
      <c r="Q24" s="160" t="s">
        <v>227</v>
      </c>
      <c r="R24" s="157"/>
      <c r="W24" s="186">
        <f t="shared" si="3"/>
        <v>1548000</v>
      </c>
    </row>
    <row r="25" spans="2:23" ht="30" x14ac:dyDescent="0.25">
      <c r="B25" s="159">
        <v>19</v>
      </c>
      <c r="C25" s="190" t="s">
        <v>65</v>
      </c>
      <c r="D25" s="190" t="s">
        <v>623</v>
      </c>
      <c r="E25" s="277" t="s">
        <v>229</v>
      </c>
      <c r="F25" s="161" t="s">
        <v>39</v>
      </c>
      <c r="G25" s="287">
        <v>42303.628472222219</v>
      </c>
      <c r="H25" s="187">
        <f t="shared" si="1"/>
        <v>4</v>
      </c>
      <c r="I25" s="287">
        <v>42329.666666666664</v>
      </c>
      <c r="J25" s="187">
        <f t="shared" si="1"/>
        <v>4</v>
      </c>
      <c r="K25" s="165">
        <v>22</v>
      </c>
      <c r="L25" s="165">
        <v>3</v>
      </c>
      <c r="M25" s="164">
        <v>273000000</v>
      </c>
      <c r="N25" s="164">
        <v>271975000</v>
      </c>
      <c r="O25" s="164">
        <v>262732000</v>
      </c>
      <c r="P25" s="164">
        <f t="shared" si="2"/>
        <v>9243000</v>
      </c>
      <c r="Q25" s="160" t="s">
        <v>554</v>
      </c>
      <c r="R25" s="157"/>
      <c r="W25" s="186">
        <f t="shared" si="3"/>
        <v>1025000</v>
      </c>
    </row>
    <row r="26" spans="2:23" ht="30" x14ac:dyDescent="0.25">
      <c r="B26" s="159">
        <v>20</v>
      </c>
      <c r="C26" s="190" t="s">
        <v>34</v>
      </c>
      <c r="D26" s="190" t="s">
        <v>588</v>
      </c>
      <c r="E26" s="277" t="s">
        <v>232</v>
      </c>
      <c r="F26" s="161" t="s">
        <v>20</v>
      </c>
      <c r="G26" s="287">
        <v>42297.875</v>
      </c>
      <c r="H26" s="187">
        <f t="shared" si="1"/>
        <v>4</v>
      </c>
      <c r="I26" s="287">
        <v>42320.666666666664</v>
      </c>
      <c r="J26" s="187">
        <f t="shared" si="1"/>
        <v>4</v>
      </c>
      <c r="K26" s="165">
        <v>27</v>
      </c>
      <c r="L26" s="165">
        <v>3</v>
      </c>
      <c r="M26" s="164">
        <v>1290000000</v>
      </c>
      <c r="N26" s="164">
        <v>1271441000</v>
      </c>
      <c r="O26" s="164">
        <v>1259320000</v>
      </c>
      <c r="P26" s="164">
        <f t="shared" si="2"/>
        <v>12121000</v>
      </c>
      <c r="Q26" s="160" t="s">
        <v>234</v>
      </c>
      <c r="R26" s="157"/>
      <c r="W26" s="186">
        <f t="shared" si="3"/>
        <v>18559000</v>
      </c>
    </row>
    <row r="27" spans="2:23" x14ac:dyDescent="0.25">
      <c r="B27" s="159">
        <v>21</v>
      </c>
      <c r="C27" s="190" t="s">
        <v>34</v>
      </c>
      <c r="D27" s="190" t="s">
        <v>588</v>
      </c>
      <c r="E27" s="277" t="s">
        <v>235</v>
      </c>
      <c r="F27" s="161" t="s">
        <v>20</v>
      </c>
      <c r="G27" s="287">
        <v>42297.875</v>
      </c>
      <c r="H27" s="187">
        <f t="shared" si="1"/>
        <v>4</v>
      </c>
      <c r="I27" s="287">
        <v>42320.666666666664</v>
      </c>
      <c r="J27" s="187">
        <f t="shared" si="1"/>
        <v>4</v>
      </c>
      <c r="K27" s="166">
        <v>24</v>
      </c>
      <c r="L27" s="166">
        <v>2</v>
      </c>
      <c r="M27" s="163">
        <v>1000000000</v>
      </c>
      <c r="N27" s="163">
        <v>977221000</v>
      </c>
      <c r="O27" s="163">
        <v>967473000</v>
      </c>
      <c r="P27" s="163">
        <f t="shared" si="2"/>
        <v>9748000</v>
      </c>
      <c r="Q27" s="156" t="s">
        <v>44</v>
      </c>
      <c r="R27" s="157"/>
      <c r="W27" s="186">
        <f t="shared" si="3"/>
        <v>22779000</v>
      </c>
    </row>
    <row r="28" spans="2:23" x14ac:dyDescent="0.25">
      <c r="B28" s="159">
        <v>22</v>
      </c>
      <c r="C28" s="190" t="s">
        <v>34</v>
      </c>
      <c r="D28" s="190" t="s">
        <v>588</v>
      </c>
      <c r="E28" s="277" t="s">
        <v>236</v>
      </c>
      <c r="F28" s="161" t="s">
        <v>20</v>
      </c>
      <c r="G28" s="287">
        <v>42297.875</v>
      </c>
      <c r="H28" s="187">
        <f t="shared" si="1"/>
        <v>4</v>
      </c>
      <c r="I28" s="287">
        <v>42314.666666666664</v>
      </c>
      <c r="J28" s="188">
        <f t="shared" si="1"/>
        <v>4</v>
      </c>
      <c r="K28" s="166">
        <v>23</v>
      </c>
      <c r="L28" s="166">
        <v>3</v>
      </c>
      <c r="M28" s="163">
        <v>7762500000</v>
      </c>
      <c r="N28" s="163">
        <v>7675119000</v>
      </c>
      <c r="O28" s="163">
        <v>7436990000</v>
      </c>
      <c r="P28" s="163">
        <f t="shared" si="2"/>
        <v>238129000</v>
      </c>
      <c r="Q28" s="156" t="s">
        <v>217</v>
      </c>
      <c r="R28" s="157"/>
      <c r="W28" s="186">
        <f t="shared" si="3"/>
        <v>87381000</v>
      </c>
    </row>
    <row r="29" spans="2:23" ht="30" x14ac:dyDescent="0.25">
      <c r="B29" s="159">
        <v>23</v>
      </c>
      <c r="C29" s="190" t="s">
        <v>330</v>
      </c>
      <c r="D29" s="190" t="s">
        <v>630</v>
      </c>
      <c r="E29" s="277" t="s">
        <v>239</v>
      </c>
      <c r="F29" s="161" t="s">
        <v>39</v>
      </c>
      <c r="G29" s="287">
        <v>42296.895833333336</v>
      </c>
      <c r="H29" s="187">
        <f t="shared" si="1"/>
        <v>4</v>
      </c>
      <c r="I29" s="287">
        <v>42324.708333333336</v>
      </c>
      <c r="J29" s="187">
        <f t="shared" si="1"/>
        <v>4</v>
      </c>
      <c r="K29" s="165">
        <v>44</v>
      </c>
      <c r="L29" s="165">
        <v>10</v>
      </c>
      <c r="M29" s="164">
        <v>352575000</v>
      </c>
      <c r="N29" s="164">
        <v>255133450</v>
      </c>
      <c r="O29" s="164">
        <v>128317000</v>
      </c>
      <c r="P29" s="164">
        <f t="shared" si="2"/>
        <v>126816450</v>
      </c>
      <c r="Q29" s="160" t="s">
        <v>555</v>
      </c>
      <c r="R29" s="157"/>
      <c r="W29" s="186">
        <f t="shared" si="3"/>
        <v>97441550</v>
      </c>
    </row>
    <row r="30" spans="2:23" ht="30" x14ac:dyDescent="0.25">
      <c r="B30" s="159">
        <v>24</v>
      </c>
      <c r="C30" s="190" t="s">
        <v>65</v>
      </c>
      <c r="D30" s="190" t="s">
        <v>623</v>
      </c>
      <c r="E30" s="277" t="s">
        <v>242</v>
      </c>
      <c r="F30" s="161" t="s">
        <v>39</v>
      </c>
      <c r="G30" s="287">
        <v>42304.875</v>
      </c>
      <c r="H30" s="187">
        <f t="shared" si="1"/>
        <v>4</v>
      </c>
      <c r="I30" s="287">
        <v>42329.666666666664</v>
      </c>
      <c r="J30" s="187">
        <f t="shared" si="1"/>
        <v>4</v>
      </c>
      <c r="K30" s="165">
        <v>12</v>
      </c>
      <c r="L30" s="165">
        <v>3</v>
      </c>
      <c r="M30" s="164">
        <v>227449000</v>
      </c>
      <c r="N30" s="164">
        <v>226521000</v>
      </c>
      <c r="O30" s="164">
        <v>221703000</v>
      </c>
      <c r="P30" s="164">
        <f t="shared" si="2"/>
        <v>4818000</v>
      </c>
      <c r="Q30" s="160" t="s">
        <v>199</v>
      </c>
      <c r="R30" s="157"/>
      <c r="W30" s="186">
        <f t="shared" si="3"/>
        <v>928000</v>
      </c>
    </row>
    <row r="31" spans="2:23" ht="30" x14ac:dyDescent="0.25">
      <c r="B31" s="159">
        <v>25</v>
      </c>
      <c r="C31" s="190" t="s">
        <v>34</v>
      </c>
      <c r="D31" s="190" t="s">
        <v>588</v>
      </c>
      <c r="E31" s="277" t="s">
        <v>244</v>
      </c>
      <c r="F31" s="161" t="s">
        <v>20</v>
      </c>
      <c r="G31" s="288">
        <v>42292.625</v>
      </c>
      <c r="H31" s="188">
        <f t="shared" si="1"/>
        <v>4</v>
      </c>
      <c r="I31" s="288">
        <v>42311.708333333336</v>
      </c>
      <c r="J31" s="187">
        <f t="shared" si="1"/>
        <v>4</v>
      </c>
      <c r="K31" s="165">
        <v>21</v>
      </c>
      <c r="L31" s="165">
        <v>3</v>
      </c>
      <c r="M31" s="163">
        <v>742500000</v>
      </c>
      <c r="N31" s="163">
        <v>719730000</v>
      </c>
      <c r="O31" s="163">
        <v>713755000</v>
      </c>
      <c r="P31" s="163">
        <f t="shared" si="2"/>
        <v>5975000</v>
      </c>
      <c r="Q31" s="160" t="s">
        <v>246</v>
      </c>
      <c r="R31" s="157"/>
      <c r="W31" s="186">
        <f t="shared" si="3"/>
        <v>22770000</v>
      </c>
    </row>
    <row r="32" spans="2:23" ht="30" x14ac:dyDescent="0.25">
      <c r="B32" s="159">
        <v>26</v>
      </c>
      <c r="C32" s="190" t="s">
        <v>161</v>
      </c>
      <c r="D32" s="190" t="s">
        <v>632</v>
      </c>
      <c r="E32" s="277" t="s">
        <v>247</v>
      </c>
      <c r="F32" s="161" t="s">
        <v>20</v>
      </c>
      <c r="G32" s="287">
        <v>42290.979166666664</v>
      </c>
      <c r="H32" s="187">
        <f t="shared" si="1"/>
        <v>4</v>
      </c>
      <c r="I32" s="287">
        <v>42311.666666666664</v>
      </c>
      <c r="J32" s="187">
        <f t="shared" si="1"/>
        <v>4</v>
      </c>
      <c r="K32" s="165">
        <v>18</v>
      </c>
      <c r="L32" s="165">
        <v>3</v>
      </c>
      <c r="M32" s="164">
        <v>399060000</v>
      </c>
      <c r="N32" s="164">
        <v>383175000</v>
      </c>
      <c r="O32" s="164">
        <v>376997000</v>
      </c>
      <c r="P32" s="164">
        <f t="shared" si="2"/>
        <v>6178000</v>
      </c>
      <c r="Q32" s="160" t="s">
        <v>547</v>
      </c>
      <c r="R32" s="157"/>
      <c r="W32" s="186">
        <f t="shared" si="3"/>
        <v>15885000</v>
      </c>
    </row>
    <row r="33" spans="2:23" ht="30" x14ac:dyDescent="0.25">
      <c r="B33" s="159">
        <v>27</v>
      </c>
      <c r="C33" s="190" t="s">
        <v>249</v>
      </c>
      <c r="D33" s="190" t="s">
        <v>628</v>
      </c>
      <c r="E33" s="277" t="s">
        <v>250</v>
      </c>
      <c r="F33" s="161" t="s">
        <v>20</v>
      </c>
      <c r="G33" s="287">
        <v>42282.666666666664</v>
      </c>
      <c r="H33" s="187">
        <f t="shared" si="1"/>
        <v>4</v>
      </c>
      <c r="I33" s="287">
        <v>42310.666666666664</v>
      </c>
      <c r="J33" s="187">
        <f t="shared" si="1"/>
        <v>4</v>
      </c>
      <c r="K33" s="165">
        <v>30</v>
      </c>
      <c r="L33" s="165">
        <v>8</v>
      </c>
      <c r="M33" s="164">
        <v>800000000</v>
      </c>
      <c r="N33" s="164">
        <v>789734000</v>
      </c>
      <c r="O33" s="164">
        <v>635635000</v>
      </c>
      <c r="P33" s="164">
        <f t="shared" si="2"/>
        <v>154099000</v>
      </c>
      <c r="Q33" s="160" t="s">
        <v>252</v>
      </c>
      <c r="R33" s="157"/>
      <c r="W33" s="186">
        <f t="shared" si="3"/>
        <v>10266000</v>
      </c>
    </row>
    <row r="34" spans="2:23" ht="30" x14ac:dyDescent="0.25">
      <c r="B34" s="159">
        <v>28</v>
      </c>
      <c r="C34" s="190" t="s">
        <v>249</v>
      </c>
      <c r="D34" s="190" t="s">
        <v>628</v>
      </c>
      <c r="E34" s="277" t="s">
        <v>253</v>
      </c>
      <c r="F34" s="161" t="s">
        <v>20</v>
      </c>
      <c r="G34" s="287">
        <v>42282.666666666664</v>
      </c>
      <c r="H34" s="187">
        <f t="shared" si="1"/>
        <v>4</v>
      </c>
      <c r="I34" s="287">
        <v>42310.666666666664</v>
      </c>
      <c r="J34" s="187">
        <f t="shared" si="1"/>
        <v>4</v>
      </c>
      <c r="K34" s="165">
        <v>29</v>
      </c>
      <c r="L34" s="165">
        <v>8</v>
      </c>
      <c r="M34" s="164">
        <v>800000000</v>
      </c>
      <c r="N34" s="164">
        <v>786188000</v>
      </c>
      <c r="O34" s="164">
        <v>615615000</v>
      </c>
      <c r="P34" s="164">
        <f t="shared" si="2"/>
        <v>170573000</v>
      </c>
      <c r="Q34" s="160" t="s">
        <v>255</v>
      </c>
      <c r="R34" s="157"/>
      <c r="W34" s="186">
        <f t="shared" si="3"/>
        <v>13812000</v>
      </c>
    </row>
    <row r="35" spans="2:23" ht="30" x14ac:dyDescent="0.25">
      <c r="B35" s="159">
        <v>29</v>
      </c>
      <c r="C35" s="190" t="s">
        <v>249</v>
      </c>
      <c r="D35" s="190" t="s">
        <v>628</v>
      </c>
      <c r="E35" s="277" t="s">
        <v>256</v>
      </c>
      <c r="F35" s="161" t="s">
        <v>20</v>
      </c>
      <c r="G35" s="287">
        <v>42282.666666666664</v>
      </c>
      <c r="H35" s="187">
        <f t="shared" si="1"/>
        <v>4</v>
      </c>
      <c r="I35" s="287">
        <v>42310.666666666664</v>
      </c>
      <c r="J35" s="187">
        <f t="shared" si="1"/>
        <v>4</v>
      </c>
      <c r="K35" s="165">
        <v>26</v>
      </c>
      <c r="L35" s="165">
        <v>7</v>
      </c>
      <c r="M35" s="164">
        <v>500000000</v>
      </c>
      <c r="N35" s="164">
        <v>490225000</v>
      </c>
      <c r="O35" s="164">
        <v>390390000</v>
      </c>
      <c r="P35" s="164">
        <f t="shared" si="2"/>
        <v>99835000</v>
      </c>
      <c r="Q35" s="160" t="s">
        <v>556</v>
      </c>
      <c r="R35" s="157"/>
      <c r="W35" s="186">
        <f t="shared" si="3"/>
        <v>9775000</v>
      </c>
    </row>
    <row r="36" spans="2:23" ht="45" x14ac:dyDescent="0.25">
      <c r="B36" s="159">
        <v>30</v>
      </c>
      <c r="C36" s="190" t="s">
        <v>34</v>
      </c>
      <c r="D36" s="190" t="s">
        <v>588</v>
      </c>
      <c r="E36" s="277" t="s">
        <v>258</v>
      </c>
      <c r="F36" s="161" t="s">
        <v>20</v>
      </c>
      <c r="G36" s="287">
        <v>42270.791666666664</v>
      </c>
      <c r="H36" s="187">
        <f t="shared" si="1"/>
        <v>3</v>
      </c>
      <c r="I36" s="287">
        <v>42298.666666666664</v>
      </c>
      <c r="J36" s="187">
        <f t="shared" si="1"/>
        <v>4</v>
      </c>
      <c r="K36" s="165">
        <v>24</v>
      </c>
      <c r="L36" s="165">
        <v>3</v>
      </c>
      <c r="M36" s="164">
        <v>1000000000</v>
      </c>
      <c r="N36" s="164">
        <v>968806000</v>
      </c>
      <c r="O36" s="164">
        <v>821146000</v>
      </c>
      <c r="P36" s="164">
        <f t="shared" si="2"/>
        <v>147660000</v>
      </c>
      <c r="Q36" s="160" t="s">
        <v>246</v>
      </c>
      <c r="R36" s="157"/>
      <c r="W36" s="186">
        <f t="shared" si="3"/>
        <v>31194000</v>
      </c>
    </row>
    <row r="37" spans="2:23" ht="30" x14ac:dyDescent="0.25">
      <c r="B37" s="159">
        <v>31</v>
      </c>
      <c r="C37" s="190" t="s">
        <v>34</v>
      </c>
      <c r="D37" s="190" t="s">
        <v>588</v>
      </c>
      <c r="E37" s="277" t="s">
        <v>260</v>
      </c>
      <c r="F37" s="161" t="s">
        <v>20</v>
      </c>
      <c r="G37" s="287">
        <v>42270.791666666664</v>
      </c>
      <c r="H37" s="187">
        <f t="shared" si="1"/>
        <v>3</v>
      </c>
      <c r="I37" s="287">
        <v>42298.666666666664</v>
      </c>
      <c r="J37" s="187">
        <f t="shared" si="1"/>
        <v>4</v>
      </c>
      <c r="K37" s="165">
        <v>23</v>
      </c>
      <c r="L37" s="165">
        <v>3</v>
      </c>
      <c r="M37" s="164">
        <v>1700000000</v>
      </c>
      <c r="N37" s="164">
        <v>1645338000</v>
      </c>
      <c r="O37" s="164">
        <v>1612110000</v>
      </c>
      <c r="P37" s="164">
        <f t="shared" si="2"/>
        <v>33228000</v>
      </c>
      <c r="Q37" s="160" t="s">
        <v>261</v>
      </c>
      <c r="R37" s="157"/>
      <c r="W37" s="186">
        <f t="shared" si="3"/>
        <v>54662000</v>
      </c>
    </row>
    <row r="38" spans="2:23" x14ac:dyDescent="0.25">
      <c r="B38" s="159">
        <v>32</v>
      </c>
      <c r="C38" s="190" t="s">
        <v>34</v>
      </c>
      <c r="D38" s="190" t="s">
        <v>588</v>
      </c>
      <c r="E38" s="277" t="s">
        <v>262</v>
      </c>
      <c r="F38" s="161" t="s">
        <v>20</v>
      </c>
      <c r="G38" s="287">
        <v>42270.791666666664</v>
      </c>
      <c r="H38" s="187">
        <f t="shared" si="1"/>
        <v>3</v>
      </c>
      <c r="I38" s="287">
        <v>42298.666666666664</v>
      </c>
      <c r="J38" s="188">
        <f t="shared" si="1"/>
        <v>4</v>
      </c>
      <c r="K38" s="166">
        <v>17</v>
      </c>
      <c r="L38" s="166">
        <v>3</v>
      </c>
      <c r="M38" s="163">
        <v>1237500000</v>
      </c>
      <c r="N38" s="163">
        <v>1192197000</v>
      </c>
      <c r="O38" s="163">
        <v>1008997000</v>
      </c>
      <c r="P38" s="163">
        <f t="shared" si="2"/>
        <v>183200000</v>
      </c>
      <c r="Q38" s="156" t="s">
        <v>96</v>
      </c>
      <c r="R38" s="157"/>
      <c r="W38" s="186">
        <f t="shared" si="3"/>
        <v>45303000</v>
      </c>
    </row>
    <row r="39" spans="2:23" ht="30" x14ac:dyDescent="0.25">
      <c r="B39" s="159">
        <v>33</v>
      </c>
      <c r="C39" s="190" t="s">
        <v>34</v>
      </c>
      <c r="D39" s="190" t="s">
        <v>588</v>
      </c>
      <c r="E39" s="277" t="s">
        <v>264</v>
      </c>
      <c r="F39" s="161" t="s">
        <v>20</v>
      </c>
      <c r="G39" s="287">
        <v>42270.791666666664</v>
      </c>
      <c r="H39" s="187">
        <f t="shared" si="1"/>
        <v>3</v>
      </c>
      <c r="I39" s="287">
        <v>42298.666666666664</v>
      </c>
      <c r="J39" s="187">
        <f t="shared" si="1"/>
        <v>4</v>
      </c>
      <c r="K39" s="165">
        <v>24</v>
      </c>
      <c r="L39" s="165">
        <v>4</v>
      </c>
      <c r="M39" s="164">
        <v>1000000000</v>
      </c>
      <c r="N39" s="164">
        <v>969852000</v>
      </c>
      <c r="O39" s="164">
        <v>807714000</v>
      </c>
      <c r="P39" s="164">
        <f t="shared" si="2"/>
        <v>162138000</v>
      </c>
      <c r="Q39" s="160" t="s">
        <v>265</v>
      </c>
      <c r="R39" s="157"/>
      <c r="W39" s="186">
        <f t="shared" si="3"/>
        <v>30148000</v>
      </c>
    </row>
    <row r="40" spans="2:23" x14ac:dyDescent="0.25">
      <c r="B40" s="159">
        <v>34</v>
      </c>
      <c r="C40" s="190" t="s">
        <v>34</v>
      </c>
      <c r="D40" s="190" t="s">
        <v>588</v>
      </c>
      <c r="E40" s="277" t="s">
        <v>266</v>
      </c>
      <c r="F40" s="161" t="s">
        <v>20</v>
      </c>
      <c r="G40" s="287">
        <v>42268.916666666664</v>
      </c>
      <c r="H40" s="187">
        <f t="shared" si="1"/>
        <v>3</v>
      </c>
      <c r="I40" s="287">
        <v>42292.666666666664</v>
      </c>
      <c r="J40" s="188">
        <f t="shared" si="1"/>
        <v>4</v>
      </c>
      <c r="K40" s="166">
        <v>29</v>
      </c>
      <c r="L40" s="166">
        <v>3</v>
      </c>
      <c r="M40" s="163">
        <v>1000000000</v>
      </c>
      <c r="N40" s="163">
        <v>967736000</v>
      </c>
      <c r="O40" s="163">
        <v>957159000</v>
      </c>
      <c r="P40" s="163">
        <f t="shared" si="2"/>
        <v>10577000</v>
      </c>
      <c r="Q40" s="156" t="s">
        <v>535</v>
      </c>
      <c r="R40" s="157"/>
      <c r="W40" s="186">
        <f t="shared" si="3"/>
        <v>32264000</v>
      </c>
    </row>
    <row r="41" spans="2:23" ht="30" x14ac:dyDescent="0.25">
      <c r="B41" s="159">
        <v>35</v>
      </c>
      <c r="C41" s="190" t="s">
        <v>34</v>
      </c>
      <c r="D41" s="190" t="s">
        <v>588</v>
      </c>
      <c r="E41" s="277" t="s">
        <v>268</v>
      </c>
      <c r="F41" s="161" t="s">
        <v>20</v>
      </c>
      <c r="G41" s="287">
        <v>42269.909722222219</v>
      </c>
      <c r="H41" s="187">
        <f t="shared" si="1"/>
        <v>3</v>
      </c>
      <c r="I41" s="287">
        <v>42293.666666666664</v>
      </c>
      <c r="J41" s="187">
        <f t="shared" si="1"/>
        <v>4</v>
      </c>
      <c r="K41" s="165">
        <v>21</v>
      </c>
      <c r="L41" s="165">
        <v>4</v>
      </c>
      <c r="M41" s="164">
        <v>300000000</v>
      </c>
      <c r="N41" s="164">
        <v>290084000</v>
      </c>
      <c r="O41" s="164">
        <v>285672000</v>
      </c>
      <c r="P41" s="164">
        <f t="shared" si="2"/>
        <v>4412000</v>
      </c>
      <c r="Q41" s="160" t="s">
        <v>549</v>
      </c>
      <c r="R41" s="157"/>
      <c r="W41" s="186">
        <f t="shared" si="3"/>
        <v>9916000</v>
      </c>
    </row>
    <row r="42" spans="2:23" ht="30" x14ac:dyDescent="0.25">
      <c r="B42" s="159">
        <v>36</v>
      </c>
      <c r="C42" s="190" t="s">
        <v>34</v>
      </c>
      <c r="D42" s="190" t="s">
        <v>588</v>
      </c>
      <c r="E42" s="277" t="s">
        <v>271</v>
      </c>
      <c r="F42" s="161" t="s">
        <v>20</v>
      </c>
      <c r="G42" s="287">
        <v>42269.892361111109</v>
      </c>
      <c r="H42" s="187">
        <f t="shared" si="1"/>
        <v>3</v>
      </c>
      <c r="I42" s="287">
        <v>42290.666666666664</v>
      </c>
      <c r="J42" s="187">
        <f t="shared" si="1"/>
        <v>4</v>
      </c>
      <c r="K42" s="165">
        <v>17</v>
      </c>
      <c r="L42" s="165">
        <v>3</v>
      </c>
      <c r="M42" s="164">
        <v>291000000</v>
      </c>
      <c r="N42" s="164">
        <v>281291000</v>
      </c>
      <c r="O42" s="164">
        <v>278305000</v>
      </c>
      <c r="P42" s="164">
        <f t="shared" si="2"/>
        <v>2986000</v>
      </c>
      <c r="Q42" s="160" t="s">
        <v>548</v>
      </c>
      <c r="R42" s="157"/>
      <c r="W42" s="186">
        <f t="shared" si="3"/>
        <v>9709000</v>
      </c>
    </row>
    <row r="43" spans="2:23" x14ac:dyDescent="0.25">
      <c r="B43" s="159">
        <v>37</v>
      </c>
      <c r="C43" s="190" t="s">
        <v>34</v>
      </c>
      <c r="D43" s="190" t="s">
        <v>588</v>
      </c>
      <c r="E43" s="277" t="s">
        <v>274</v>
      </c>
      <c r="F43" s="161" t="s">
        <v>20</v>
      </c>
      <c r="G43" s="288">
        <v>42269.868055555555</v>
      </c>
      <c r="H43" s="188">
        <f t="shared" si="1"/>
        <v>3</v>
      </c>
      <c r="I43" s="288">
        <v>42295.666666666664</v>
      </c>
      <c r="J43" s="188">
        <f t="shared" si="1"/>
        <v>4</v>
      </c>
      <c r="K43" s="166">
        <v>19</v>
      </c>
      <c r="L43" s="166">
        <v>7</v>
      </c>
      <c r="M43" s="163">
        <v>750000000</v>
      </c>
      <c r="N43" s="163">
        <v>725591000</v>
      </c>
      <c r="O43" s="163">
        <v>644616000</v>
      </c>
      <c r="P43" s="163">
        <f t="shared" si="2"/>
        <v>80975000</v>
      </c>
      <c r="Q43" s="156" t="s">
        <v>96</v>
      </c>
      <c r="R43" s="157"/>
      <c r="W43" s="186">
        <f t="shared" si="3"/>
        <v>24409000</v>
      </c>
    </row>
    <row r="44" spans="2:23" x14ac:dyDescent="0.25">
      <c r="B44" s="159">
        <v>38</v>
      </c>
      <c r="C44" s="190" t="s">
        <v>34</v>
      </c>
      <c r="D44" s="190" t="s">
        <v>588</v>
      </c>
      <c r="E44" s="277" t="s">
        <v>276</v>
      </c>
      <c r="F44" s="161" t="s">
        <v>20</v>
      </c>
      <c r="G44" s="288">
        <v>42269.805555555555</v>
      </c>
      <c r="H44" s="188">
        <f t="shared" si="1"/>
        <v>3</v>
      </c>
      <c r="I44" s="288">
        <v>42295.666666666664</v>
      </c>
      <c r="J44" s="188">
        <f t="shared" si="1"/>
        <v>4</v>
      </c>
      <c r="K44" s="166">
        <v>15</v>
      </c>
      <c r="L44" s="166">
        <v>6</v>
      </c>
      <c r="M44" s="163">
        <v>1000000000</v>
      </c>
      <c r="N44" s="163">
        <v>970210000</v>
      </c>
      <c r="O44" s="163">
        <v>862576000</v>
      </c>
      <c r="P44" s="163">
        <f t="shared" si="2"/>
        <v>107634000</v>
      </c>
      <c r="Q44" s="156" t="s">
        <v>96</v>
      </c>
      <c r="R44" s="157"/>
      <c r="W44" s="186">
        <f t="shared" si="3"/>
        <v>29790000</v>
      </c>
    </row>
    <row r="45" spans="2:23" ht="30" x14ac:dyDescent="0.25">
      <c r="B45" s="159">
        <v>39</v>
      </c>
      <c r="C45" s="190" t="s">
        <v>34</v>
      </c>
      <c r="D45" s="190" t="s">
        <v>588</v>
      </c>
      <c r="E45" s="277" t="s">
        <v>277</v>
      </c>
      <c r="F45" s="161" t="s">
        <v>20</v>
      </c>
      <c r="G45" s="287">
        <v>42269.805555555555</v>
      </c>
      <c r="H45" s="187">
        <f t="shared" si="1"/>
        <v>3</v>
      </c>
      <c r="I45" s="287">
        <v>42295.666666666664</v>
      </c>
      <c r="J45" s="187">
        <f t="shared" si="1"/>
        <v>4</v>
      </c>
      <c r="K45" s="165">
        <v>20</v>
      </c>
      <c r="L45" s="165">
        <v>3</v>
      </c>
      <c r="M45" s="164">
        <v>300000000</v>
      </c>
      <c r="N45" s="164">
        <v>290056000</v>
      </c>
      <c r="O45" s="164">
        <v>240008000</v>
      </c>
      <c r="P45" s="164">
        <f t="shared" si="2"/>
        <v>50048000</v>
      </c>
      <c r="Q45" s="160" t="s">
        <v>557</v>
      </c>
      <c r="R45" s="157"/>
      <c r="W45" s="186">
        <f t="shared" si="3"/>
        <v>9944000</v>
      </c>
    </row>
    <row r="46" spans="2:23" ht="45" x14ac:dyDescent="0.25">
      <c r="B46" s="159">
        <v>40</v>
      </c>
      <c r="C46" s="190" t="s">
        <v>38</v>
      </c>
      <c r="D46" s="190" t="s">
        <v>599</v>
      </c>
      <c r="E46" s="278" t="s">
        <v>558</v>
      </c>
      <c r="F46" s="160" t="s">
        <v>39</v>
      </c>
      <c r="G46" s="287">
        <v>42269.357638888891</v>
      </c>
      <c r="H46" s="187">
        <f t="shared" si="1"/>
        <v>3</v>
      </c>
      <c r="I46" s="287">
        <v>42300.875</v>
      </c>
      <c r="J46" s="187">
        <f t="shared" si="1"/>
        <v>4</v>
      </c>
      <c r="K46" s="165">
        <v>22</v>
      </c>
      <c r="L46" s="165">
        <v>3</v>
      </c>
      <c r="M46" s="168">
        <v>1478000000</v>
      </c>
      <c r="N46" s="168">
        <v>1477833390</v>
      </c>
      <c r="O46" s="168">
        <v>1474744000</v>
      </c>
      <c r="P46" s="162">
        <f t="shared" si="2"/>
        <v>3089390</v>
      </c>
      <c r="Q46" s="160" t="s">
        <v>288</v>
      </c>
      <c r="R46" s="157"/>
      <c r="W46" s="186">
        <f t="shared" si="3"/>
        <v>166610</v>
      </c>
    </row>
    <row r="47" spans="2:23" ht="45" x14ac:dyDescent="0.25">
      <c r="B47" s="159">
        <v>41</v>
      </c>
      <c r="C47" s="190" t="s">
        <v>38</v>
      </c>
      <c r="D47" s="190" t="s">
        <v>599</v>
      </c>
      <c r="E47" s="278" t="s">
        <v>559</v>
      </c>
      <c r="F47" s="160" t="s">
        <v>39</v>
      </c>
      <c r="G47" s="287">
        <v>42269</v>
      </c>
      <c r="H47" s="187">
        <f t="shared" si="1"/>
        <v>3</v>
      </c>
      <c r="I47" s="287">
        <v>42300.875</v>
      </c>
      <c r="J47" s="187">
        <f t="shared" si="1"/>
        <v>4</v>
      </c>
      <c r="K47" s="165">
        <v>25</v>
      </c>
      <c r="L47" s="165">
        <v>2</v>
      </c>
      <c r="M47" s="168">
        <v>3908640000</v>
      </c>
      <c r="N47" s="168">
        <v>3906021000</v>
      </c>
      <c r="O47" s="168">
        <v>3896993100</v>
      </c>
      <c r="P47" s="162">
        <f t="shared" si="2"/>
        <v>9027900</v>
      </c>
      <c r="Q47" s="160" t="s">
        <v>293</v>
      </c>
      <c r="R47" s="157"/>
      <c r="W47" s="186">
        <f t="shared" si="3"/>
        <v>2619000</v>
      </c>
    </row>
    <row r="48" spans="2:23" ht="30" x14ac:dyDescent="0.25">
      <c r="B48" s="159">
        <v>42</v>
      </c>
      <c r="C48" s="190" t="s">
        <v>294</v>
      </c>
      <c r="D48" s="190" t="s">
        <v>626</v>
      </c>
      <c r="E48" s="278" t="s">
        <v>295</v>
      </c>
      <c r="F48" s="160" t="s">
        <v>20</v>
      </c>
      <c r="G48" s="287">
        <v>42264.923611111109</v>
      </c>
      <c r="H48" s="187">
        <f t="shared" si="1"/>
        <v>3</v>
      </c>
      <c r="I48" s="287">
        <v>42293.666666666664</v>
      </c>
      <c r="J48" s="187">
        <f t="shared" si="1"/>
        <v>4</v>
      </c>
      <c r="K48" s="165">
        <v>20</v>
      </c>
      <c r="L48" s="165">
        <v>3</v>
      </c>
      <c r="M48" s="165" t="s">
        <v>296</v>
      </c>
      <c r="N48" s="168">
        <v>424169000</v>
      </c>
      <c r="O48" s="168">
        <v>403929000</v>
      </c>
      <c r="P48" s="162">
        <f t="shared" si="2"/>
        <v>20240000</v>
      </c>
      <c r="Q48" s="160" t="s">
        <v>574</v>
      </c>
      <c r="R48" s="157"/>
      <c r="W48" s="186" t="e">
        <f t="shared" si="3"/>
        <v>#VALUE!</v>
      </c>
    </row>
    <row r="49" spans="2:23" ht="30" x14ac:dyDescent="0.25">
      <c r="B49" s="159">
        <v>43</v>
      </c>
      <c r="C49" s="190" t="s">
        <v>294</v>
      </c>
      <c r="D49" s="190" t="s">
        <v>626</v>
      </c>
      <c r="E49" s="278" t="s">
        <v>560</v>
      </c>
      <c r="F49" s="160" t="s">
        <v>20</v>
      </c>
      <c r="G49" s="287">
        <v>42264.923611111109</v>
      </c>
      <c r="H49" s="187">
        <f t="shared" si="1"/>
        <v>3</v>
      </c>
      <c r="I49" s="287">
        <v>42293.666666666664</v>
      </c>
      <c r="J49" s="187">
        <f t="shared" si="1"/>
        <v>4</v>
      </c>
      <c r="K49" s="165">
        <v>23</v>
      </c>
      <c r="L49" s="165">
        <v>1</v>
      </c>
      <c r="M49" s="165" t="s">
        <v>301</v>
      </c>
      <c r="N49" s="168">
        <v>275760000</v>
      </c>
      <c r="O49" s="168">
        <v>264261000</v>
      </c>
      <c r="P49" s="162">
        <f t="shared" si="2"/>
        <v>11499000</v>
      </c>
      <c r="Q49" s="160" t="s">
        <v>304</v>
      </c>
      <c r="R49" s="157"/>
      <c r="W49" s="186" t="e">
        <f t="shared" si="3"/>
        <v>#VALUE!</v>
      </c>
    </row>
    <row r="50" spans="2:23" ht="30" x14ac:dyDescent="0.25">
      <c r="B50" s="159">
        <v>44</v>
      </c>
      <c r="C50" s="190" t="s">
        <v>25</v>
      </c>
      <c r="D50" s="190" t="s">
        <v>588</v>
      </c>
      <c r="E50" s="278" t="s">
        <v>305</v>
      </c>
      <c r="F50" s="160" t="s">
        <v>20</v>
      </c>
      <c r="G50" s="287">
        <v>42264.888888888891</v>
      </c>
      <c r="H50" s="187">
        <f t="shared" si="1"/>
        <v>3</v>
      </c>
      <c r="I50" s="287">
        <v>42289.666666666664</v>
      </c>
      <c r="J50" s="187">
        <f t="shared" si="1"/>
        <v>4</v>
      </c>
      <c r="K50" s="165">
        <v>24</v>
      </c>
      <c r="L50" s="168">
        <v>4</v>
      </c>
      <c r="M50" s="168">
        <v>500000000</v>
      </c>
      <c r="N50" s="168">
        <v>484556000</v>
      </c>
      <c r="O50" s="168">
        <v>482452000</v>
      </c>
      <c r="P50" s="162">
        <f t="shared" si="2"/>
        <v>2104000</v>
      </c>
      <c r="Q50" s="160" t="s">
        <v>575</v>
      </c>
      <c r="R50" s="157"/>
      <c r="W50" s="186">
        <f t="shared" si="3"/>
        <v>15444000</v>
      </c>
    </row>
    <row r="51" spans="2:23" ht="30" x14ac:dyDescent="0.25">
      <c r="B51" s="159">
        <v>45</v>
      </c>
      <c r="C51" s="190" t="s">
        <v>25</v>
      </c>
      <c r="D51" s="190" t="s">
        <v>588</v>
      </c>
      <c r="E51" s="278" t="s">
        <v>311</v>
      </c>
      <c r="F51" s="160" t="s">
        <v>20</v>
      </c>
      <c r="G51" s="287">
        <v>42264.875</v>
      </c>
      <c r="H51" s="187">
        <f t="shared" si="1"/>
        <v>3</v>
      </c>
      <c r="I51" s="287">
        <v>42289.666666666664</v>
      </c>
      <c r="J51" s="187">
        <f t="shared" si="1"/>
        <v>4</v>
      </c>
      <c r="K51" s="165">
        <v>15</v>
      </c>
      <c r="L51" s="168">
        <v>3</v>
      </c>
      <c r="M51" s="168">
        <v>1485000000</v>
      </c>
      <c r="N51" s="168">
        <v>1440510000</v>
      </c>
      <c r="O51" s="168">
        <v>1437538000</v>
      </c>
      <c r="P51" s="162">
        <f t="shared" si="2"/>
        <v>2972000</v>
      </c>
      <c r="Q51" s="160" t="s">
        <v>575</v>
      </c>
      <c r="R51" s="157"/>
      <c r="W51" s="186">
        <f t="shared" si="3"/>
        <v>44490000</v>
      </c>
    </row>
    <row r="52" spans="2:23" ht="30" x14ac:dyDescent="0.25">
      <c r="B52" s="159">
        <v>46</v>
      </c>
      <c r="C52" s="190" t="s">
        <v>30</v>
      </c>
      <c r="D52" s="190" t="s">
        <v>614</v>
      </c>
      <c r="E52" s="278" t="s">
        <v>561</v>
      </c>
      <c r="F52" s="160" t="s">
        <v>20</v>
      </c>
      <c r="G52" s="287">
        <v>42262.895833333336</v>
      </c>
      <c r="H52" s="187">
        <f t="shared" si="1"/>
        <v>3</v>
      </c>
      <c r="I52" s="287">
        <v>42288.666666666664</v>
      </c>
      <c r="J52" s="187">
        <f t="shared" si="1"/>
        <v>4</v>
      </c>
      <c r="K52" s="165">
        <v>24</v>
      </c>
      <c r="L52" s="165">
        <v>4</v>
      </c>
      <c r="M52" s="168">
        <v>800000000</v>
      </c>
      <c r="N52" s="168">
        <v>777785000</v>
      </c>
      <c r="O52" s="168">
        <v>686956000</v>
      </c>
      <c r="P52" s="162">
        <f t="shared" si="2"/>
        <v>90829000</v>
      </c>
      <c r="Q52" s="160" t="s">
        <v>136</v>
      </c>
      <c r="R52" s="157"/>
      <c r="W52" s="186">
        <f t="shared" si="3"/>
        <v>22215000</v>
      </c>
    </row>
    <row r="53" spans="2:23" x14ac:dyDescent="0.25">
      <c r="B53" s="159">
        <v>47</v>
      </c>
      <c r="C53" s="190" t="s">
        <v>25</v>
      </c>
      <c r="D53" s="190" t="s">
        <v>588</v>
      </c>
      <c r="E53" s="278" t="s">
        <v>321</v>
      </c>
      <c r="F53" s="160" t="s">
        <v>20</v>
      </c>
      <c r="G53" s="287">
        <v>42262.458333333336</v>
      </c>
      <c r="H53" s="187">
        <f t="shared" si="1"/>
        <v>3</v>
      </c>
      <c r="I53" s="287">
        <v>42293.666666666664</v>
      </c>
      <c r="J53" s="187">
        <f t="shared" si="1"/>
        <v>4</v>
      </c>
      <c r="K53" s="166">
        <v>22</v>
      </c>
      <c r="L53" s="167">
        <v>3</v>
      </c>
      <c r="M53" s="167">
        <v>1100000000</v>
      </c>
      <c r="N53" s="167">
        <v>1060114000</v>
      </c>
      <c r="O53" s="167">
        <v>1028175000</v>
      </c>
      <c r="P53" s="167">
        <f t="shared" si="2"/>
        <v>31939000</v>
      </c>
      <c r="Q53" s="156" t="s">
        <v>6</v>
      </c>
      <c r="R53" s="157"/>
      <c r="W53" s="186">
        <f t="shared" si="3"/>
        <v>39886000</v>
      </c>
    </row>
    <row r="54" spans="2:23" x14ac:dyDescent="0.25">
      <c r="B54" s="159">
        <v>48</v>
      </c>
      <c r="C54" s="190" t="s">
        <v>25</v>
      </c>
      <c r="D54" s="190" t="s">
        <v>588</v>
      </c>
      <c r="E54" s="278" t="s">
        <v>325</v>
      </c>
      <c r="F54" s="160" t="s">
        <v>20</v>
      </c>
      <c r="G54" s="287">
        <v>42262.416666666664</v>
      </c>
      <c r="H54" s="187">
        <f t="shared" si="1"/>
        <v>3</v>
      </c>
      <c r="I54" s="287">
        <v>42296.666666666664</v>
      </c>
      <c r="J54" s="187">
        <f t="shared" si="1"/>
        <v>4</v>
      </c>
      <c r="K54" s="166">
        <v>30</v>
      </c>
      <c r="L54" s="167">
        <v>8</v>
      </c>
      <c r="M54" s="167">
        <v>1000000000</v>
      </c>
      <c r="N54" s="167">
        <v>966557000</v>
      </c>
      <c r="O54" s="167">
        <v>950000000</v>
      </c>
      <c r="P54" s="167">
        <f t="shared" si="2"/>
        <v>16557000</v>
      </c>
      <c r="Q54" s="156" t="s">
        <v>556</v>
      </c>
      <c r="R54" s="157"/>
      <c r="W54" s="186">
        <f t="shared" si="3"/>
        <v>33443000</v>
      </c>
    </row>
    <row r="55" spans="2:23" ht="45" x14ac:dyDescent="0.25">
      <c r="B55" s="159">
        <v>49</v>
      </c>
      <c r="C55" s="190" t="s">
        <v>330</v>
      </c>
      <c r="D55" s="190" t="s">
        <v>630</v>
      </c>
      <c r="E55" s="278" t="s">
        <v>562</v>
      </c>
      <c r="F55" s="160" t="s">
        <v>39</v>
      </c>
      <c r="G55" s="287">
        <v>42258.927083333336</v>
      </c>
      <c r="H55" s="187">
        <f t="shared" si="1"/>
        <v>3</v>
      </c>
      <c r="I55" s="287">
        <v>42279.666666666664</v>
      </c>
      <c r="J55" s="187">
        <f t="shared" si="1"/>
        <v>4</v>
      </c>
      <c r="K55" s="165">
        <v>42</v>
      </c>
      <c r="L55" s="165">
        <v>20</v>
      </c>
      <c r="M55" s="168">
        <v>457500000</v>
      </c>
      <c r="N55" s="168">
        <v>454938000</v>
      </c>
      <c r="O55" s="165">
        <v>177800000</v>
      </c>
      <c r="P55" s="162">
        <f t="shared" si="2"/>
        <v>277138000</v>
      </c>
      <c r="Q55" s="160" t="s">
        <v>336</v>
      </c>
      <c r="R55" s="157"/>
      <c r="W55" s="186">
        <f t="shared" si="3"/>
        <v>2562000</v>
      </c>
    </row>
    <row r="56" spans="2:23" ht="30" x14ac:dyDescent="0.25">
      <c r="B56" s="159">
        <v>50</v>
      </c>
      <c r="C56" s="190" t="s">
        <v>114</v>
      </c>
      <c r="D56" s="190" t="s">
        <v>631</v>
      </c>
      <c r="E56" s="278" t="s">
        <v>563</v>
      </c>
      <c r="F56" s="160" t="s">
        <v>39</v>
      </c>
      <c r="G56" s="287">
        <v>42258.875</v>
      </c>
      <c r="H56" s="187">
        <f t="shared" si="1"/>
        <v>3</v>
      </c>
      <c r="I56" s="287">
        <v>42299.666666666664</v>
      </c>
      <c r="J56" s="187">
        <f t="shared" si="1"/>
        <v>4</v>
      </c>
      <c r="K56" s="165">
        <v>34</v>
      </c>
      <c r="L56" s="165">
        <v>4</v>
      </c>
      <c r="M56" s="168">
        <v>10000000000</v>
      </c>
      <c r="N56" s="168">
        <v>5348500000</v>
      </c>
      <c r="O56" s="168">
        <v>5320700000</v>
      </c>
      <c r="P56" s="162">
        <f t="shared" si="2"/>
        <v>27800000</v>
      </c>
      <c r="Q56" s="160" t="s">
        <v>576</v>
      </c>
      <c r="R56" s="157"/>
      <c r="W56" s="186">
        <f t="shared" si="3"/>
        <v>4651500000</v>
      </c>
    </row>
    <row r="57" spans="2:23" ht="30" x14ac:dyDescent="0.25">
      <c r="B57" s="159">
        <v>51</v>
      </c>
      <c r="C57" s="190" t="s">
        <v>114</v>
      </c>
      <c r="D57" s="190" t="s">
        <v>631</v>
      </c>
      <c r="E57" s="278" t="s">
        <v>564</v>
      </c>
      <c r="F57" s="160" t="s">
        <v>39</v>
      </c>
      <c r="G57" s="287">
        <v>42258.458333333336</v>
      </c>
      <c r="H57" s="187">
        <f t="shared" si="1"/>
        <v>3</v>
      </c>
      <c r="I57" s="287">
        <v>42285.666666666664</v>
      </c>
      <c r="J57" s="187">
        <f t="shared" si="1"/>
        <v>4</v>
      </c>
      <c r="K57" s="165">
        <v>34</v>
      </c>
      <c r="L57" s="165">
        <v>3</v>
      </c>
      <c r="M57" s="168">
        <v>992780000</v>
      </c>
      <c r="N57" s="168">
        <v>458854000</v>
      </c>
      <c r="O57" s="168">
        <v>452045000</v>
      </c>
      <c r="P57" s="162">
        <f t="shared" si="2"/>
        <v>6809000</v>
      </c>
      <c r="Q57" s="160" t="s">
        <v>349</v>
      </c>
      <c r="R57" s="157"/>
      <c r="W57" s="186">
        <f t="shared" si="3"/>
        <v>533926000</v>
      </c>
    </row>
    <row r="58" spans="2:23" ht="30" x14ac:dyDescent="0.25">
      <c r="B58" s="159">
        <v>52</v>
      </c>
      <c r="C58" s="190" t="s">
        <v>38</v>
      </c>
      <c r="D58" s="190" t="s">
        <v>599</v>
      </c>
      <c r="E58" s="278" t="s">
        <v>565</v>
      </c>
      <c r="F58" s="160" t="s">
        <v>39</v>
      </c>
      <c r="G58" s="287">
        <v>42258.458333333336</v>
      </c>
      <c r="H58" s="187">
        <f t="shared" si="1"/>
        <v>3</v>
      </c>
      <c r="I58" s="287">
        <v>42285.666666666664</v>
      </c>
      <c r="J58" s="187">
        <f t="shared" si="1"/>
        <v>4</v>
      </c>
      <c r="K58" s="165">
        <v>36</v>
      </c>
      <c r="L58" s="165">
        <v>5</v>
      </c>
      <c r="M58" s="168">
        <v>1978370000</v>
      </c>
      <c r="N58" s="168">
        <v>1275000000</v>
      </c>
      <c r="O58" s="168">
        <v>1272150000</v>
      </c>
      <c r="P58" s="162">
        <f t="shared" si="2"/>
        <v>2850000</v>
      </c>
      <c r="Q58" s="160" t="s">
        <v>349</v>
      </c>
      <c r="R58" s="157"/>
      <c r="W58" s="186">
        <f t="shared" si="3"/>
        <v>703370000</v>
      </c>
    </row>
    <row r="59" spans="2:23" x14ac:dyDescent="0.25">
      <c r="B59" s="159">
        <v>53</v>
      </c>
      <c r="C59" s="190" t="s">
        <v>30</v>
      </c>
      <c r="D59" s="190" t="s">
        <v>614</v>
      </c>
      <c r="E59" s="278" t="s">
        <v>566</v>
      </c>
      <c r="F59" s="160" t="s">
        <v>20</v>
      </c>
      <c r="G59" s="287">
        <v>42258.375</v>
      </c>
      <c r="H59" s="187">
        <f t="shared" si="1"/>
        <v>3</v>
      </c>
      <c r="I59" s="287">
        <v>42278.666666666664</v>
      </c>
      <c r="J59" s="187">
        <f t="shared" si="1"/>
        <v>4</v>
      </c>
      <c r="K59" s="166">
        <v>26</v>
      </c>
      <c r="L59" s="166">
        <v>3</v>
      </c>
      <c r="M59" s="167">
        <v>388000000</v>
      </c>
      <c r="N59" s="167">
        <v>377891000</v>
      </c>
      <c r="O59" s="167">
        <v>373520000</v>
      </c>
      <c r="P59" s="163">
        <f t="shared" si="2"/>
        <v>4371000</v>
      </c>
      <c r="Q59" s="156" t="s">
        <v>360</v>
      </c>
      <c r="R59" s="157"/>
      <c r="W59" s="186">
        <f t="shared" si="3"/>
        <v>10109000</v>
      </c>
    </row>
    <row r="60" spans="2:23" ht="30" x14ac:dyDescent="0.25">
      <c r="B60" s="159">
        <v>54</v>
      </c>
      <c r="C60" s="190" t="s">
        <v>330</v>
      </c>
      <c r="D60" s="190" t="s">
        <v>630</v>
      </c>
      <c r="E60" s="278" t="s">
        <v>567</v>
      </c>
      <c r="F60" s="160" t="s">
        <v>39</v>
      </c>
      <c r="G60" s="287">
        <v>42258.375</v>
      </c>
      <c r="H60" s="187">
        <f t="shared" si="1"/>
        <v>3</v>
      </c>
      <c r="I60" s="287">
        <v>42279.666666666664</v>
      </c>
      <c r="J60" s="187">
        <f t="shared" si="1"/>
        <v>4</v>
      </c>
      <c r="K60" s="165">
        <v>34</v>
      </c>
      <c r="L60" s="165">
        <v>4</v>
      </c>
      <c r="M60" s="168">
        <v>295700000</v>
      </c>
      <c r="N60" s="168">
        <v>240892564</v>
      </c>
      <c r="O60" s="165">
        <v>209209000</v>
      </c>
      <c r="P60" s="162">
        <f t="shared" si="2"/>
        <v>31683564</v>
      </c>
      <c r="Q60" s="160" t="s">
        <v>365</v>
      </c>
      <c r="R60" s="157"/>
      <c r="W60" s="186">
        <f t="shared" si="3"/>
        <v>54807436</v>
      </c>
    </row>
    <row r="61" spans="2:23" ht="30" x14ac:dyDescent="0.25">
      <c r="B61" s="159">
        <v>55</v>
      </c>
      <c r="C61" s="190" t="s">
        <v>330</v>
      </c>
      <c r="D61" s="190" t="s">
        <v>630</v>
      </c>
      <c r="E61" s="278" t="s">
        <v>568</v>
      </c>
      <c r="F61" s="160" t="s">
        <v>39</v>
      </c>
      <c r="G61" s="287">
        <v>42257.895833333336</v>
      </c>
      <c r="H61" s="187">
        <f t="shared" si="1"/>
        <v>3</v>
      </c>
      <c r="I61" s="287">
        <v>42279.666666666664</v>
      </c>
      <c r="J61" s="187">
        <f t="shared" si="1"/>
        <v>4</v>
      </c>
      <c r="K61" s="165">
        <v>36</v>
      </c>
      <c r="L61" s="165">
        <v>2</v>
      </c>
      <c r="M61" s="168">
        <v>491250000</v>
      </c>
      <c r="N61" s="162">
        <v>375320000</v>
      </c>
      <c r="O61" s="162">
        <v>381920000</v>
      </c>
      <c r="P61" s="162">
        <f t="shared" si="2"/>
        <v>-6600000</v>
      </c>
      <c r="Q61" s="160" t="s">
        <v>577</v>
      </c>
      <c r="R61" s="157"/>
      <c r="T61">
        <v>390852000</v>
      </c>
      <c r="U61">
        <v>381920000</v>
      </c>
      <c r="V61">
        <f>T61-U61</f>
        <v>8932000</v>
      </c>
      <c r="W61" s="186">
        <f t="shared" si="3"/>
        <v>115930000</v>
      </c>
    </row>
    <row r="62" spans="2:23" x14ac:dyDescent="0.25">
      <c r="B62" s="159">
        <v>56</v>
      </c>
      <c r="C62" s="190" t="s">
        <v>65</v>
      </c>
      <c r="D62" s="190" t="s">
        <v>623</v>
      </c>
      <c r="E62" s="278" t="s">
        <v>569</v>
      </c>
      <c r="F62" s="160" t="s">
        <v>39</v>
      </c>
      <c r="G62" s="287">
        <v>42257.75</v>
      </c>
      <c r="H62" s="187">
        <f t="shared" si="1"/>
        <v>3</v>
      </c>
      <c r="I62" s="287">
        <v>42293.666666666664</v>
      </c>
      <c r="J62" s="187">
        <f t="shared" si="1"/>
        <v>4</v>
      </c>
      <c r="K62" s="166">
        <v>53</v>
      </c>
      <c r="L62" s="166">
        <v>6</v>
      </c>
      <c r="M62" s="167">
        <v>273000000</v>
      </c>
      <c r="N62" s="167">
        <v>271306000</v>
      </c>
      <c r="O62" s="167">
        <v>233491000</v>
      </c>
      <c r="P62" s="163">
        <f t="shared" si="2"/>
        <v>37815000</v>
      </c>
      <c r="Q62" s="156" t="s">
        <v>578</v>
      </c>
      <c r="R62" s="157"/>
      <c r="W62" s="186">
        <f t="shared" si="3"/>
        <v>1694000</v>
      </c>
    </row>
    <row r="63" spans="2:23" x14ac:dyDescent="0.25">
      <c r="B63" s="159">
        <v>57</v>
      </c>
      <c r="C63" s="190" t="s">
        <v>65</v>
      </c>
      <c r="D63" s="190" t="s">
        <v>623</v>
      </c>
      <c r="E63" s="278" t="s">
        <v>570</v>
      </c>
      <c r="F63" s="160" t="s">
        <v>39</v>
      </c>
      <c r="G63" s="287">
        <v>42257.75</v>
      </c>
      <c r="H63" s="187">
        <f t="shared" si="1"/>
        <v>3</v>
      </c>
      <c r="I63" s="287">
        <v>42293.666666666664</v>
      </c>
      <c r="J63" s="187">
        <f t="shared" si="1"/>
        <v>4</v>
      </c>
      <c r="K63" s="166">
        <v>23</v>
      </c>
      <c r="L63" s="166">
        <v>8</v>
      </c>
      <c r="M63" s="167">
        <v>364000000</v>
      </c>
      <c r="N63" s="167">
        <v>361725000</v>
      </c>
      <c r="O63" s="167">
        <v>272655000</v>
      </c>
      <c r="P63" s="163">
        <f t="shared" si="2"/>
        <v>89070000</v>
      </c>
      <c r="Q63" s="156" t="s">
        <v>189</v>
      </c>
      <c r="R63" s="157"/>
      <c r="W63" s="186">
        <f t="shared" si="3"/>
        <v>2275000</v>
      </c>
    </row>
    <row r="64" spans="2:23" x14ac:dyDescent="0.25">
      <c r="B64" s="159">
        <v>58</v>
      </c>
      <c r="C64" s="190" t="s">
        <v>25</v>
      </c>
      <c r="D64" s="190" t="s">
        <v>588</v>
      </c>
      <c r="E64" s="278" t="s">
        <v>381</v>
      </c>
      <c r="F64" s="160" t="s">
        <v>20</v>
      </c>
      <c r="G64" s="287">
        <v>42255.666666666664</v>
      </c>
      <c r="H64" s="187">
        <f t="shared" si="1"/>
        <v>3</v>
      </c>
      <c r="I64" s="287">
        <v>42291.666666666664</v>
      </c>
      <c r="J64" s="187">
        <f t="shared" si="1"/>
        <v>4</v>
      </c>
      <c r="K64" s="166">
        <v>23</v>
      </c>
      <c r="L64" s="167">
        <v>6</v>
      </c>
      <c r="M64" s="167">
        <v>742500000</v>
      </c>
      <c r="N64" s="167">
        <v>719852000</v>
      </c>
      <c r="O64" s="167">
        <v>669996000</v>
      </c>
      <c r="P64" s="163">
        <f t="shared" si="2"/>
        <v>49856000</v>
      </c>
      <c r="Q64" s="156" t="s">
        <v>386</v>
      </c>
      <c r="R64" s="157"/>
      <c r="W64" s="186">
        <f t="shared" si="3"/>
        <v>22648000</v>
      </c>
    </row>
    <row r="65" spans="2:23" ht="30" x14ac:dyDescent="0.25">
      <c r="B65" s="159">
        <v>59</v>
      </c>
      <c r="C65" s="190" t="s">
        <v>25</v>
      </c>
      <c r="D65" s="190" t="s">
        <v>588</v>
      </c>
      <c r="E65" s="278" t="s">
        <v>387</v>
      </c>
      <c r="F65" s="160" t="s">
        <v>20</v>
      </c>
      <c r="G65" s="287">
        <v>42255.666666666664</v>
      </c>
      <c r="H65" s="187">
        <f t="shared" si="1"/>
        <v>3</v>
      </c>
      <c r="I65" s="287">
        <v>42281.666666666664</v>
      </c>
      <c r="J65" s="187">
        <f t="shared" si="1"/>
        <v>4</v>
      </c>
      <c r="K65" s="165">
        <v>23</v>
      </c>
      <c r="L65" s="168">
        <v>7</v>
      </c>
      <c r="M65" s="168">
        <v>700000000</v>
      </c>
      <c r="N65" s="168">
        <v>679115000</v>
      </c>
      <c r="O65" s="168">
        <v>672178000</v>
      </c>
      <c r="P65" s="162">
        <f t="shared" si="2"/>
        <v>6937000</v>
      </c>
      <c r="Q65" s="160" t="s">
        <v>393</v>
      </c>
      <c r="R65" s="157"/>
      <c r="W65" s="186">
        <f t="shared" si="3"/>
        <v>20885000</v>
      </c>
    </row>
    <row r="66" spans="2:23" ht="30" x14ac:dyDescent="0.25">
      <c r="B66" s="159">
        <v>60</v>
      </c>
      <c r="C66" s="190" t="s">
        <v>30</v>
      </c>
      <c r="D66" s="190" t="s">
        <v>614</v>
      </c>
      <c r="E66" s="278" t="s">
        <v>571</v>
      </c>
      <c r="F66" s="160" t="s">
        <v>20</v>
      </c>
      <c r="G66" s="287">
        <v>42255.447916666664</v>
      </c>
      <c r="H66" s="187">
        <f t="shared" si="1"/>
        <v>3</v>
      </c>
      <c r="I66" s="287">
        <v>42282.666666666664</v>
      </c>
      <c r="J66" s="187">
        <f t="shared" si="1"/>
        <v>4</v>
      </c>
      <c r="K66" s="165">
        <v>26</v>
      </c>
      <c r="L66" s="165">
        <v>2</v>
      </c>
      <c r="M66" s="168">
        <v>300000000</v>
      </c>
      <c r="N66" s="168">
        <v>297530000</v>
      </c>
      <c r="O66" s="168">
        <v>245194000</v>
      </c>
      <c r="P66" s="162">
        <f t="shared" si="2"/>
        <v>52336000</v>
      </c>
      <c r="Q66" s="160" t="s">
        <v>246</v>
      </c>
      <c r="R66" s="157"/>
      <c r="W66" s="186">
        <f t="shared" si="3"/>
        <v>2470000</v>
      </c>
    </row>
    <row r="67" spans="2:23" ht="30" x14ac:dyDescent="0.25">
      <c r="B67" s="159">
        <v>61</v>
      </c>
      <c r="C67" s="190" t="s">
        <v>25</v>
      </c>
      <c r="D67" s="190" t="s">
        <v>588</v>
      </c>
      <c r="E67" s="278" t="s">
        <v>397</v>
      </c>
      <c r="F67" s="160" t="s">
        <v>20</v>
      </c>
      <c r="G67" s="287">
        <v>42254.916666666664</v>
      </c>
      <c r="H67" s="187">
        <f t="shared" si="1"/>
        <v>3</v>
      </c>
      <c r="I67" s="287">
        <v>42289.666666666664</v>
      </c>
      <c r="J67" s="187">
        <f t="shared" si="1"/>
        <v>4</v>
      </c>
      <c r="K67" s="165">
        <v>21</v>
      </c>
      <c r="L67" s="168">
        <v>7</v>
      </c>
      <c r="M67" s="168">
        <v>742500000</v>
      </c>
      <c r="N67" s="168">
        <v>719329000</v>
      </c>
      <c r="O67" s="168">
        <v>644415000</v>
      </c>
      <c r="P67" s="162">
        <f t="shared" si="2"/>
        <v>74914000</v>
      </c>
      <c r="Q67" s="160" t="s">
        <v>10</v>
      </c>
      <c r="R67" s="157"/>
      <c r="W67" s="186">
        <f t="shared" si="3"/>
        <v>23171000</v>
      </c>
    </row>
    <row r="68" spans="2:23" ht="30" x14ac:dyDescent="0.25">
      <c r="B68" s="159">
        <v>62</v>
      </c>
      <c r="C68" s="190" t="s">
        <v>25</v>
      </c>
      <c r="D68" s="190" t="s">
        <v>588</v>
      </c>
      <c r="E68" s="278" t="s">
        <v>400</v>
      </c>
      <c r="F68" s="160" t="s">
        <v>20</v>
      </c>
      <c r="G68" s="287">
        <v>42254.90625</v>
      </c>
      <c r="H68" s="187">
        <f t="shared" si="1"/>
        <v>3</v>
      </c>
      <c r="I68" s="287">
        <v>42282.666666666664</v>
      </c>
      <c r="J68" s="187">
        <f t="shared" si="1"/>
        <v>4</v>
      </c>
      <c r="K68" s="165">
        <v>25</v>
      </c>
      <c r="L68" s="168">
        <v>4</v>
      </c>
      <c r="M68" s="168">
        <v>742500000</v>
      </c>
      <c r="N68" s="168">
        <v>718785000</v>
      </c>
      <c r="O68" s="168">
        <v>714888000</v>
      </c>
      <c r="P68" s="162">
        <f t="shared" si="2"/>
        <v>3897000</v>
      </c>
      <c r="Q68" s="160" t="s">
        <v>404</v>
      </c>
      <c r="R68" s="157"/>
      <c r="W68" s="186">
        <f t="shared" si="3"/>
        <v>23715000</v>
      </c>
    </row>
    <row r="69" spans="2:23" ht="45" x14ac:dyDescent="0.25">
      <c r="B69" s="159">
        <v>63</v>
      </c>
      <c r="C69" s="190" t="s">
        <v>34</v>
      </c>
      <c r="D69" s="190" t="s">
        <v>588</v>
      </c>
      <c r="E69" s="278" t="s">
        <v>405</v>
      </c>
      <c r="F69" s="160" t="s">
        <v>20</v>
      </c>
      <c r="G69" s="287">
        <v>42254.875</v>
      </c>
      <c r="H69" s="187">
        <f t="shared" si="1"/>
        <v>3</v>
      </c>
      <c r="I69" s="287">
        <v>42282.666666666664</v>
      </c>
      <c r="J69" s="187">
        <f t="shared" si="1"/>
        <v>4</v>
      </c>
      <c r="K69" s="165">
        <v>15</v>
      </c>
      <c r="L69" s="168">
        <v>4</v>
      </c>
      <c r="M69" s="168">
        <v>600000000</v>
      </c>
      <c r="N69" s="168">
        <v>582075000</v>
      </c>
      <c r="O69" s="168">
        <v>500051000</v>
      </c>
      <c r="P69" s="162">
        <f t="shared" si="2"/>
        <v>82024000</v>
      </c>
      <c r="Q69" s="160" t="s">
        <v>410</v>
      </c>
      <c r="R69" s="157"/>
      <c r="W69" s="186">
        <f t="shared" si="3"/>
        <v>17925000</v>
      </c>
    </row>
    <row r="70" spans="2:23" ht="30" x14ac:dyDescent="0.25">
      <c r="B70" s="159">
        <v>64</v>
      </c>
      <c r="C70" s="190" t="s">
        <v>34</v>
      </c>
      <c r="D70" s="190" t="s">
        <v>588</v>
      </c>
      <c r="E70" s="278" t="s">
        <v>411</v>
      </c>
      <c r="F70" s="160" t="s">
        <v>20</v>
      </c>
      <c r="G70" s="287">
        <v>42254.739583333336</v>
      </c>
      <c r="H70" s="187">
        <f t="shared" si="1"/>
        <v>3</v>
      </c>
      <c r="I70" s="287">
        <v>42282.666666666664</v>
      </c>
      <c r="J70" s="187">
        <f t="shared" si="1"/>
        <v>4</v>
      </c>
      <c r="K70" s="165">
        <v>14</v>
      </c>
      <c r="L70" s="168">
        <v>3</v>
      </c>
      <c r="M70" s="168">
        <v>742500000</v>
      </c>
      <c r="N70" s="168">
        <v>711121000</v>
      </c>
      <c r="O70" s="168">
        <v>706888000</v>
      </c>
      <c r="P70" s="162">
        <f t="shared" si="2"/>
        <v>4233000</v>
      </c>
      <c r="Q70" s="160" t="s">
        <v>103</v>
      </c>
      <c r="R70" s="157"/>
      <c r="W70" s="186">
        <f t="shared" si="3"/>
        <v>31379000</v>
      </c>
    </row>
    <row r="71" spans="2:23" x14ac:dyDescent="0.25">
      <c r="B71" s="159">
        <v>65</v>
      </c>
      <c r="C71" s="190" t="s">
        <v>30</v>
      </c>
      <c r="D71" s="190" t="s">
        <v>614</v>
      </c>
      <c r="E71" s="278" t="s">
        <v>572</v>
      </c>
      <c r="F71" s="160" t="s">
        <v>20</v>
      </c>
      <c r="G71" s="287">
        <v>42254.625</v>
      </c>
      <c r="H71" s="187">
        <f t="shared" si="1"/>
        <v>3</v>
      </c>
      <c r="I71" s="287">
        <v>42277.666666666664</v>
      </c>
      <c r="J71" s="187">
        <f t="shared" si="1"/>
        <v>3</v>
      </c>
      <c r="K71" s="166">
        <v>14</v>
      </c>
      <c r="L71" s="166">
        <v>3</v>
      </c>
      <c r="M71" s="168">
        <v>1250000000</v>
      </c>
      <c r="N71" s="167">
        <v>1220678000</v>
      </c>
      <c r="O71" s="167">
        <v>1209386000</v>
      </c>
      <c r="P71" s="163">
        <f t="shared" si="2"/>
        <v>11292000</v>
      </c>
      <c r="Q71" s="156" t="s">
        <v>54</v>
      </c>
      <c r="R71" s="157"/>
      <c r="W71" s="186">
        <f t="shared" si="3"/>
        <v>29322000</v>
      </c>
    </row>
    <row r="72" spans="2:23" x14ac:dyDescent="0.25">
      <c r="B72" s="159">
        <v>66</v>
      </c>
      <c r="C72" s="190" t="s">
        <v>38</v>
      </c>
      <c r="D72" s="190" t="s">
        <v>599</v>
      </c>
      <c r="E72" s="278" t="s">
        <v>420</v>
      </c>
      <c r="F72" s="160" t="s">
        <v>20</v>
      </c>
      <c r="G72" s="287">
        <v>42257.645833333336</v>
      </c>
      <c r="H72" s="187">
        <f t="shared" ref="H72:J135" si="4">IF(AND(G72&gt;=$T$1,G72&lt;=$U$1),1,IF(AND(G72&gt;=$T$2,G72&lt;=$U$2),2,IF(AND(G72&gt;=$T$3,G72&lt;=$U$3),3,IF(AND(G72&gt;=$T$4,G72&lt;=$U$4),4,0))))</f>
        <v>3</v>
      </c>
      <c r="I72" s="287">
        <v>42285.666666666664</v>
      </c>
      <c r="J72" s="187">
        <f t="shared" si="4"/>
        <v>4</v>
      </c>
      <c r="K72" s="166">
        <v>23</v>
      </c>
      <c r="L72" s="166">
        <v>3</v>
      </c>
      <c r="M72" s="167">
        <v>1858067600</v>
      </c>
      <c r="N72" s="167">
        <v>1847934000</v>
      </c>
      <c r="O72" s="167">
        <v>1822724000</v>
      </c>
      <c r="P72" s="163">
        <f t="shared" ref="P72:P125" si="5">N72-O72</f>
        <v>25210000</v>
      </c>
      <c r="Q72" s="156" t="s">
        <v>425</v>
      </c>
      <c r="R72" s="157"/>
      <c r="W72" s="186">
        <f t="shared" ref="W72:W135" si="6">M72-N72</f>
        <v>10133600</v>
      </c>
    </row>
    <row r="73" spans="2:23" ht="30" x14ac:dyDescent="0.25">
      <c r="B73" s="159">
        <v>67</v>
      </c>
      <c r="C73" s="190" t="s">
        <v>25</v>
      </c>
      <c r="D73" s="190" t="s">
        <v>588</v>
      </c>
      <c r="E73" s="278" t="s">
        <v>573</v>
      </c>
      <c r="F73" s="160" t="s">
        <v>20</v>
      </c>
      <c r="G73" s="287">
        <v>42254.673611111109</v>
      </c>
      <c r="H73" s="187">
        <f t="shared" si="4"/>
        <v>3</v>
      </c>
      <c r="I73" s="287">
        <v>42282.666666666664</v>
      </c>
      <c r="J73" s="187">
        <f t="shared" si="4"/>
        <v>4</v>
      </c>
      <c r="K73" s="165">
        <v>15</v>
      </c>
      <c r="L73" s="168">
        <v>3</v>
      </c>
      <c r="M73" s="168">
        <v>300000000</v>
      </c>
      <c r="N73" s="168">
        <v>285172000</v>
      </c>
      <c r="O73" s="168">
        <v>282352000</v>
      </c>
      <c r="P73" s="162">
        <f t="shared" si="5"/>
        <v>2820000</v>
      </c>
      <c r="Q73" s="160" t="s">
        <v>430</v>
      </c>
      <c r="R73" s="157"/>
      <c r="W73" s="186">
        <f t="shared" si="6"/>
        <v>14828000</v>
      </c>
    </row>
    <row r="74" spans="2:23" ht="30" x14ac:dyDescent="0.25">
      <c r="B74" s="159">
        <v>68</v>
      </c>
      <c r="C74" s="190" t="s">
        <v>25</v>
      </c>
      <c r="D74" s="190" t="s">
        <v>588</v>
      </c>
      <c r="E74" s="278" t="s">
        <v>431</v>
      </c>
      <c r="F74" s="160" t="s">
        <v>20</v>
      </c>
      <c r="G74" s="287">
        <v>42254.430555555555</v>
      </c>
      <c r="H74" s="187">
        <f t="shared" si="4"/>
        <v>3</v>
      </c>
      <c r="I74" s="287">
        <v>42286.666666666664</v>
      </c>
      <c r="J74" s="187">
        <f t="shared" si="4"/>
        <v>4</v>
      </c>
      <c r="K74" s="165">
        <v>19</v>
      </c>
      <c r="L74" s="168">
        <v>6</v>
      </c>
      <c r="M74" s="168">
        <v>742500000</v>
      </c>
      <c r="N74" s="168">
        <v>719420000</v>
      </c>
      <c r="O74" s="168">
        <v>643831000</v>
      </c>
      <c r="P74" s="162">
        <f t="shared" si="5"/>
        <v>75589000</v>
      </c>
      <c r="Q74" s="160" t="s">
        <v>435</v>
      </c>
      <c r="R74" s="157"/>
      <c r="W74" s="186">
        <f t="shared" si="6"/>
        <v>23080000</v>
      </c>
    </row>
    <row r="75" spans="2:23" ht="45" x14ac:dyDescent="0.25">
      <c r="B75" s="159">
        <v>69</v>
      </c>
      <c r="C75" s="190" t="s">
        <v>25</v>
      </c>
      <c r="D75" s="190" t="s">
        <v>588</v>
      </c>
      <c r="E75" s="278" t="s">
        <v>436</v>
      </c>
      <c r="F75" s="160" t="s">
        <v>20</v>
      </c>
      <c r="G75" s="287">
        <v>42254.416666666664</v>
      </c>
      <c r="H75" s="187">
        <f t="shared" si="4"/>
        <v>3</v>
      </c>
      <c r="I75" s="287">
        <v>42282.666666666664</v>
      </c>
      <c r="J75" s="187">
        <f t="shared" si="4"/>
        <v>4</v>
      </c>
      <c r="K75" s="165">
        <v>16</v>
      </c>
      <c r="L75" s="168">
        <v>3</v>
      </c>
      <c r="M75" s="168">
        <v>2000000000</v>
      </c>
      <c r="N75" s="168">
        <v>1940432000</v>
      </c>
      <c r="O75" s="168">
        <v>1901901000</v>
      </c>
      <c r="P75" s="162">
        <f t="shared" si="5"/>
        <v>38531000</v>
      </c>
      <c r="Q75" s="160" t="s">
        <v>261</v>
      </c>
      <c r="R75" s="157"/>
      <c r="W75" s="186">
        <f t="shared" si="6"/>
        <v>59568000</v>
      </c>
    </row>
    <row r="76" spans="2:23" ht="45" x14ac:dyDescent="0.25">
      <c r="B76" s="159">
        <v>70</v>
      </c>
      <c r="C76" s="190" t="s">
        <v>25</v>
      </c>
      <c r="D76" s="190" t="s">
        <v>588</v>
      </c>
      <c r="E76" s="278" t="s">
        <v>441</v>
      </c>
      <c r="F76" s="160" t="s">
        <v>20</v>
      </c>
      <c r="G76" s="287">
        <v>42251.541666666664</v>
      </c>
      <c r="H76" s="187">
        <f t="shared" si="4"/>
        <v>3</v>
      </c>
      <c r="I76" s="287">
        <v>42279.666666666664</v>
      </c>
      <c r="J76" s="187">
        <f t="shared" si="4"/>
        <v>4</v>
      </c>
      <c r="K76" s="165">
        <v>20</v>
      </c>
      <c r="L76" s="168">
        <v>3</v>
      </c>
      <c r="M76" s="168">
        <v>800000000</v>
      </c>
      <c r="N76" s="168">
        <v>772496000</v>
      </c>
      <c r="O76" s="168">
        <v>770025000</v>
      </c>
      <c r="P76" s="162">
        <f t="shared" si="5"/>
        <v>2471000</v>
      </c>
      <c r="Q76" s="160" t="s">
        <v>255</v>
      </c>
      <c r="R76" s="157"/>
      <c r="W76" s="186">
        <f t="shared" si="6"/>
        <v>27504000</v>
      </c>
    </row>
    <row r="77" spans="2:23" ht="30" x14ac:dyDescent="0.25">
      <c r="B77" s="159">
        <v>71</v>
      </c>
      <c r="C77" s="190" t="s">
        <v>25</v>
      </c>
      <c r="D77" s="190" t="s">
        <v>588</v>
      </c>
      <c r="E77" s="278" t="s">
        <v>444</v>
      </c>
      <c r="F77" s="160" t="s">
        <v>20</v>
      </c>
      <c r="G77" s="287">
        <v>42251.361111111109</v>
      </c>
      <c r="H77" s="187">
        <f t="shared" si="4"/>
        <v>3</v>
      </c>
      <c r="I77" s="287">
        <v>42284.666666666664</v>
      </c>
      <c r="J77" s="187">
        <f t="shared" si="4"/>
        <v>4</v>
      </c>
      <c r="K77" s="165">
        <v>17</v>
      </c>
      <c r="L77" s="168">
        <v>7</v>
      </c>
      <c r="M77" s="168">
        <v>742500000</v>
      </c>
      <c r="N77" s="168">
        <v>742500000</v>
      </c>
      <c r="O77" s="168">
        <v>677144000</v>
      </c>
      <c r="P77" s="162">
        <f t="shared" si="5"/>
        <v>65356000</v>
      </c>
      <c r="Q77" s="160" t="s">
        <v>447</v>
      </c>
      <c r="R77" s="157"/>
      <c r="W77" s="186">
        <f t="shared" si="6"/>
        <v>0</v>
      </c>
    </row>
    <row r="78" spans="2:23" ht="30" x14ac:dyDescent="0.25">
      <c r="B78" s="159">
        <v>72</v>
      </c>
      <c r="C78" s="190" t="s">
        <v>25</v>
      </c>
      <c r="D78" s="190" t="s">
        <v>588</v>
      </c>
      <c r="E78" s="278" t="s">
        <v>448</v>
      </c>
      <c r="F78" s="160" t="s">
        <v>20</v>
      </c>
      <c r="G78" s="287">
        <v>42250.947916666664</v>
      </c>
      <c r="H78" s="187">
        <f t="shared" si="4"/>
        <v>3</v>
      </c>
      <c r="I78" s="287">
        <v>42279.666666666664</v>
      </c>
      <c r="J78" s="187">
        <f t="shared" si="4"/>
        <v>4</v>
      </c>
      <c r="K78" s="165">
        <v>14</v>
      </c>
      <c r="L78" s="168">
        <v>3</v>
      </c>
      <c r="M78" s="168">
        <v>1000000000</v>
      </c>
      <c r="N78" s="168">
        <v>969514000</v>
      </c>
      <c r="O78" s="168">
        <v>961492000</v>
      </c>
      <c r="P78" s="162">
        <f t="shared" si="5"/>
        <v>8022000</v>
      </c>
      <c r="Q78" s="160" t="s">
        <v>451</v>
      </c>
      <c r="R78" s="157"/>
      <c r="W78" s="186">
        <f t="shared" si="6"/>
        <v>30486000</v>
      </c>
    </row>
    <row r="79" spans="2:23" x14ac:dyDescent="0.25">
      <c r="B79" s="159">
        <v>73</v>
      </c>
      <c r="C79" s="190" t="s">
        <v>25</v>
      </c>
      <c r="D79" s="190" t="s">
        <v>588</v>
      </c>
      <c r="E79" s="278" t="s">
        <v>452</v>
      </c>
      <c r="F79" s="160" t="s">
        <v>20</v>
      </c>
      <c r="G79" s="287">
        <v>42250.916666666664</v>
      </c>
      <c r="H79" s="187">
        <f t="shared" si="4"/>
        <v>3</v>
      </c>
      <c r="I79" s="287">
        <v>42279.666666666664</v>
      </c>
      <c r="J79" s="187">
        <f t="shared" si="4"/>
        <v>4</v>
      </c>
      <c r="K79" s="166">
        <v>10</v>
      </c>
      <c r="L79" s="167">
        <v>3</v>
      </c>
      <c r="M79" s="167">
        <v>1000000000</v>
      </c>
      <c r="N79" s="167">
        <v>968181000</v>
      </c>
      <c r="O79" s="167">
        <v>957487000</v>
      </c>
      <c r="P79" s="163">
        <f t="shared" si="5"/>
        <v>10694000</v>
      </c>
      <c r="Q79" s="156" t="s">
        <v>96</v>
      </c>
      <c r="R79" s="157"/>
      <c r="W79" s="186">
        <f t="shared" si="6"/>
        <v>31819000</v>
      </c>
    </row>
    <row r="80" spans="2:23" x14ac:dyDescent="0.25">
      <c r="B80" s="159">
        <v>74</v>
      </c>
      <c r="C80" s="190" t="s">
        <v>25</v>
      </c>
      <c r="D80" s="190" t="s">
        <v>588</v>
      </c>
      <c r="E80" s="278" t="s">
        <v>456</v>
      </c>
      <c r="F80" s="160" t="s">
        <v>20</v>
      </c>
      <c r="G80" s="287">
        <v>42251.361111111109</v>
      </c>
      <c r="H80" s="187">
        <f t="shared" si="4"/>
        <v>3</v>
      </c>
      <c r="I80" s="287">
        <v>42284.666666666664</v>
      </c>
      <c r="J80" s="187">
        <f t="shared" si="4"/>
        <v>4</v>
      </c>
      <c r="K80" s="166">
        <v>16</v>
      </c>
      <c r="L80" s="167">
        <v>5</v>
      </c>
      <c r="M80" s="167">
        <v>750000000</v>
      </c>
      <c r="N80" s="167">
        <v>727762000</v>
      </c>
      <c r="O80" s="167">
        <v>710785000</v>
      </c>
      <c r="P80" s="163">
        <f t="shared" si="5"/>
        <v>16977000</v>
      </c>
      <c r="Q80" s="156" t="s">
        <v>575</v>
      </c>
      <c r="R80" s="157"/>
      <c r="W80" s="186">
        <f t="shared" si="6"/>
        <v>22238000</v>
      </c>
    </row>
    <row r="81" spans="2:23" ht="30" x14ac:dyDescent="0.25">
      <c r="B81" s="159">
        <v>75</v>
      </c>
      <c r="C81" s="190" t="s">
        <v>25</v>
      </c>
      <c r="D81" s="190" t="s">
        <v>588</v>
      </c>
      <c r="E81" s="278" t="s">
        <v>461</v>
      </c>
      <c r="F81" s="160" t="s">
        <v>20</v>
      </c>
      <c r="G81" s="287">
        <v>42250.46875</v>
      </c>
      <c r="H81" s="187">
        <f t="shared" si="4"/>
        <v>3</v>
      </c>
      <c r="I81" s="287">
        <v>42300.666666666664</v>
      </c>
      <c r="J81" s="187">
        <f t="shared" si="4"/>
        <v>4</v>
      </c>
      <c r="K81" s="166">
        <v>16</v>
      </c>
      <c r="L81" s="167">
        <v>3</v>
      </c>
      <c r="M81" s="168" t="s">
        <v>280</v>
      </c>
      <c r="N81" s="168">
        <v>291157000</v>
      </c>
      <c r="O81" s="168">
        <v>286993000</v>
      </c>
      <c r="P81" s="162">
        <f t="shared" si="5"/>
        <v>4164000</v>
      </c>
      <c r="Q81" s="160" t="s">
        <v>465</v>
      </c>
      <c r="R81" s="157"/>
      <c r="W81" s="186" t="e">
        <f t="shared" si="6"/>
        <v>#VALUE!</v>
      </c>
    </row>
    <row r="82" spans="2:23" ht="30" x14ac:dyDescent="0.25">
      <c r="B82" s="159">
        <v>76</v>
      </c>
      <c r="C82" s="190" t="s">
        <v>25</v>
      </c>
      <c r="D82" s="190" t="s">
        <v>588</v>
      </c>
      <c r="E82" s="278" t="s">
        <v>466</v>
      </c>
      <c r="F82" s="160" t="s">
        <v>20</v>
      </c>
      <c r="G82" s="287">
        <v>42250.458333333336</v>
      </c>
      <c r="H82" s="187">
        <f t="shared" si="4"/>
        <v>3</v>
      </c>
      <c r="I82" s="287">
        <v>42299.666666666664</v>
      </c>
      <c r="J82" s="187">
        <f t="shared" si="4"/>
        <v>4</v>
      </c>
      <c r="K82" s="165">
        <v>14</v>
      </c>
      <c r="L82" s="168">
        <v>3</v>
      </c>
      <c r="M82" s="168">
        <v>400000000</v>
      </c>
      <c r="N82" s="168">
        <v>386045000</v>
      </c>
      <c r="O82" s="168">
        <v>378134000</v>
      </c>
      <c r="P82" s="162">
        <f t="shared" si="5"/>
        <v>7911000</v>
      </c>
      <c r="Q82" s="160" t="s">
        <v>470</v>
      </c>
      <c r="R82" s="157"/>
      <c r="W82" s="186">
        <f t="shared" si="6"/>
        <v>13955000</v>
      </c>
    </row>
    <row r="83" spans="2:23" ht="30" x14ac:dyDescent="0.25">
      <c r="B83" s="159">
        <v>77</v>
      </c>
      <c r="C83" s="190" t="s">
        <v>25</v>
      </c>
      <c r="D83" s="190" t="s">
        <v>588</v>
      </c>
      <c r="E83" s="278" t="s">
        <v>471</v>
      </c>
      <c r="F83" s="160" t="s">
        <v>20</v>
      </c>
      <c r="G83" s="287">
        <v>42250.458333333336</v>
      </c>
      <c r="H83" s="187">
        <f t="shared" si="4"/>
        <v>3</v>
      </c>
      <c r="I83" s="287">
        <v>42279.666666666664</v>
      </c>
      <c r="J83" s="187">
        <f t="shared" si="4"/>
        <v>4</v>
      </c>
      <c r="K83" s="165">
        <v>15</v>
      </c>
      <c r="L83" s="168">
        <v>3</v>
      </c>
      <c r="M83" s="168">
        <v>400000000</v>
      </c>
      <c r="N83" s="168">
        <v>386276000</v>
      </c>
      <c r="O83" s="168">
        <v>381838000</v>
      </c>
      <c r="P83" s="162">
        <f t="shared" si="5"/>
        <v>4438000</v>
      </c>
      <c r="Q83" s="160" t="s">
        <v>48</v>
      </c>
      <c r="R83" s="157"/>
      <c r="W83" s="186">
        <f t="shared" si="6"/>
        <v>13724000</v>
      </c>
    </row>
    <row r="84" spans="2:23" x14ac:dyDescent="0.25">
      <c r="B84" s="159">
        <v>78</v>
      </c>
      <c r="C84" s="190" t="s">
        <v>25</v>
      </c>
      <c r="D84" s="190" t="s">
        <v>588</v>
      </c>
      <c r="E84" s="278" t="s">
        <v>474</v>
      </c>
      <c r="F84" s="160" t="s">
        <v>20</v>
      </c>
      <c r="G84" s="287">
        <v>42250.604166666664</v>
      </c>
      <c r="H84" s="187">
        <f t="shared" si="4"/>
        <v>3</v>
      </c>
      <c r="I84" s="287">
        <v>42282.666666666664</v>
      </c>
      <c r="J84" s="187">
        <f t="shared" si="4"/>
        <v>4</v>
      </c>
      <c r="K84" s="166">
        <v>11</v>
      </c>
      <c r="L84" s="167">
        <v>3</v>
      </c>
      <c r="M84" s="167">
        <v>1500000000</v>
      </c>
      <c r="N84" s="167">
        <v>1442582000</v>
      </c>
      <c r="O84" s="167">
        <v>1419419000</v>
      </c>
      <c r="P84" s="163">
        <f t="shared" si="5"/>
        <v>23163000</v>
      </c>
      <c r="Q84" s="156" t="s">
        <v>575</v>
      </c>
      <c r="R84" s="157"/>
      <c r="W84" s="186">
        <f t="shared" si="6"/>
        <v>57418000</v>
      </c>
    </row>
    <row r="85" spans="2:23" ht="30" x14ac:dyDescent="0.25">
      <c r="B85" s="159">
        <f>B84+1</f>
        <v>79</v>
      </c>
      <c r="C85" s="190" t="s">
        <v>25</v>
      </c>
      <c r="D85" s="190" t="s">
        <v>588</v>
      </c>
      <c r="E85" s="277" t="s">
        <v>479</v>
      </c>
      <c r="F85" s="160" t="s">
        <v>20</v>
      </c>
      <c r="G85" s="287">
        <v>42250</v>
      </c>
      <c r="H85" s="187">
        <f t="shared" si="4"/>
        <v>3</v>
      </c>
      <c r="I85" s="287">
        <v>42306.416666666664</v>
      </c>
      <c r="J85" s="187">
        <f t="shared" si="4"/>
        <v>4</v>
      </c>
      <c r="K85" s="165">
        <v>21</v>
      </c>
      <c r="L85" s="165">
        <v>3</v>
      </c>
      <c r="M85" s="168">
        <v>500000000</v>
      </c>
      <c r="N85" s="168">
        <v>482785000</v>
      </c>
      <c r="O85" s="168">
        <v>412753000</v>
      </c>
      <c r="P85" s="168">
        <f t="shared" si="5"/>
        <v>70032000</v>
      </c>
      <c r="Q85" s="160" t="s">
        <v>480</v>
      </c>
      <c r="R85" s="157"/>
      <c r="W85" s="186">
        <f t="shared" si="6"/>
        <v>17215000</v>
      </c>
    </row>
    <row r="86" spans="2:23" x14ac:dyDescent="0.25">
      <c r="B86" s="169">
        <f t="shared" ref="B86:B126" si="7">B85+1</f>
        <v>80</v>
      </c>
      <c r="C86" s="191" t="s">
        <v>25</v>
      </c>
      <c r="D86" s="190" t="s">
        <v>588</v>
      </c>
      <c r="E86" s="278" t="s">
        <v>481</v>
      </c>
      <c r="F86" s="156" t="s">
        <v>20</v>
      </c>
      <c r="G86" s="287">
        <v>42249.541666666664</v>
      </c>
      <c r="H86" s="187">
        <f t="shared" si="4"/>
        <v>3</v>
      </c>
      <c r="I86" s="287">
        <v>42302.666666666664</v>
      </c>
      <c r="J86" s="187">
        <f t="shared" si="4"/>
        <v>4</v>
      </c>
      <c r="K86" s="166">
        <v>20</v>
      </c>
      <c r="L86" s="166">
        <v>4</v>
      </c>
      <c r="M86" s="167">
        <v>330000000</v>
      </c>
      <c r="N86" s="167">
        <v>319824000</v>
      </c>
      <c r="O86" s="167">
        <v>317406000</v>
      </c>
      <c r="P86" s="167">
        <f t="shared" si="5"/>
        <v>2418000</v>
      </c>
      <c r="Q86" s="156" t="s">
        <v>430</v>
      </c>
      <c r="R86" s="157"/>
      <c r="W86" s="186">
        <f t="shared" si="6"/>
        <v>10176000</v>
      </c>
    </row>
    <row r="87" spans="2:23" x14ac:dyDescent="0.25">
      <c r="B87" s="169">
        <f t="shared" si="7"/>
        <v>81</v>
      </c>
      <c r="C87" s="191" t="s">
        <v>25</v>
      </c>
      <c r="D87" s="190" t="s">
        <v>588</v>
      </c>
      <c r="E87" s="278" t="s">
        <v>482</v>
      </c>
      <c r="F87" s="156" t="s">
        <v>20</v>
      </c>
      <c r="G87" s="287">
        <v>42249.625</v>
      </c>
      <c r="H87" s="187">
        <f t="shared" si="4"/>
        <v>3</v>
      </c>
      <c r="I87" s="287">
        <v>42272.666666666664</v>
      </c>
      <c r="J87" s="187">
        <f t="shared" si="4"/>
        <v>3</v>
      </c>
      <c r="K87" s="166">
        <v>21</v>
      </c>
      <c r="L87" s="166">
        <v>4</v>
      </c>
      <c r="M87" s="167">
        <v>330000000</v>
      </c>
      <c r="N87" s="167">
        <v>316878000</v>
      </c>
      <c r="O87" s="167">
        <v>313437000</v>
      </c>
      <c r="P87" s="167">
        <f t="shared" si="5"/>
        <v>3441000</v>
      </c>
      <c r="Q87" s="156" t="s">
        <v>483</v>
      </c>
      <c r="R87" s="157"/>
      <c r="W87" s="186">
        <f t="shared" si="6"/>
        <v>13122000</v>
      </c>
    </row>
    <row r="88" spans="2:23" x14ac:dyDescent="0.25">
      <c r="B88" s="169">
        <f t="shared" si="7"/>
        <v>82</v>
      </c>
      <c r="C88" s="191" t="s">
        <v>25</v>
      </c>
      <c r="D88" s="190" t="s">
        <v>588</v>
      </c>
      <c r="E88" s="278" t="s">
        <v>484</v>
      </c>
      <c r="F88" s="156" t="s">
        <v>20</v>
      </c>
      <c r="G88" s="287">
        <v>42249.625</v>
      </c>
      <c r="H88" s="187">
        <f t="shared" si="4"/>
        <v>3</v>
      </c>
      <c r="I88" s="287">
        <v>42277.666666666664</v>
      </c>
      <c r="J88" s="187">
        <f t="shared" si="4"/>
        <v>3</v>
      </c>
      <c r="K88" s="166">
        <v>21</v>
      </c>
      <c r="L88" s="166">
        <v>3</v>
      </c>
      <c r="M88" s="167">
        <v>440000000</v>
      </c>
      <c r="N88" s="167">
        <v>420016000</v>
      </c>
      <c r="O88" s="167">
        <v>412379000</v>
      </c>
      <c r="P88" s="167">
        <f t="shared" si="5"/>
        <v>7637000</v>
      </c>
      <c r="Q88" s="156" t="s">
        <v>470</v>
      </c>
      <c r="R88" s="157"/>
      <c r="W88" s="186">
        <f t="shared" si="6"/>
        <v>19984000</v>
      </c>
    </row>
    <row r="89" spans="2:23" x14ac:dyDescent="0.25">
      <c r="B89" s="169">
        <f t="shared" si="7"/>
        <v>83</v>
      </c>
      <c r="C89" s="191" t="s">
        <v>30</v>
      </c>
      <c r="D89" s="190" t="s">
        <v>614</v>
      </c>
      <c r="E89" s="278" t="s">
        <v>485</v>
      </c>
      <c r="F89" s="156" t="s">
        <v>20</v>
      </c>
      <c r="G89" s="287">
        <v>42223.625</v>
      </c>
      <c r="H89" s="187">
        <f t="shared" si="4"/>
        <v>3</v>
      </c>
      <c r="I89" s="287">
        <v>42254.666666666664</v>
      </c>
      <c r="J89" s="187">
        <f t="shared" si="4"/>
        <v>3</v>
      </c>
      <c r="K89" s="166">
        <v>17</v>
      </c>
      <c r="L89" s="166">
        <v>3</v>
      </c>
      <c r="M89" s="167">
        <v>500000000</v>
      </c>
      <c r="N89" s="167">
        <v>487845000</v>
      </c>
      <c r="O89" s="167">
        <v>475755000</v>
      </c>
      <c r="P89" s="167">
        <f t="shared" si="5"/>
        <v>12090000</v>
      </c>
      <c r="Q89" s="156" t="s">
        <v>136</v>
      </c>
      <c r="R89" s="157"/>
      <c r="W89" s="186">
        <f t="shared" si="6"/>
        <v>12155000</v>
      </c>
    </row>
    <row r="90" spans="2:23" ht="60" x14ac:dyDescent="0.25">
      <c r="B90" s="159">
        <f t="shared" si="7"/>
        <v>84</v>
      </c>
      <c r="C90" s="190" t="s">
        <v>114</v>
      </c>
      <c r="D90" s="190" t="s">
        <v>631</v>
      </c>
      <c r="E90" s="277" t="s">
        <v>487</v>
      </c>
      <c r="F90" s="160" t="s">
        <v>20</v>
      </c>
      <c r="G90" s="287">
        <v>42223.625</v>
      </c>
      <c r="H90" s="187">
        <f t="shared" si="4"/>
        <v>3</v>
      </c>
      <c r="I90" s="287">
        <v>42254.666666666664</v>
      </c>
      <c r="J90" s="187">
        <f t="shared" si="4"/>
        <v>3</v>
      </c>
      <c r="K90" s="165">
        <v>30</v>
      </c>
      <c r="L90" s="165">
        <v>19</v>
      </c>
      <c r="M90" s="168">
        <v>2773400000</v>
      </c>
      <c r="N90" s="168">
        <v>2673240000</v>
      </c>
      <c r="O90" s="168">
        <v>2652485000</v>
      </c>
      <c r="P90" s="168">
        <f t="shared" si="5"/>
        <v>20755000</v>
      </c>
      <c r="Q90" s="160" t="s">
        <v>488</v>
      </c>
      <c r="R90" s="157"/>
      <c r="W90" s="186">
        <f t="shared" si="6"/>
        <v>100160000</v>
      </c>
    </row>
    <row r="91" spans="2:23" x14ac:dyDescent="0.25">
      <c r="B91" s="169">
        <f t="shared" si="7"/>
        <v>85</v>
      </c>
      <c r="C91" s="191" t="s">
        <v>30</v>
      </c>
      <c r="D91" s="190" t="s">
        <v>614</v>
      </c>
      <c r="E91" s="278" t="s">
        <v>489</v>
      </c>
      <c r="F91" s="156" t="s">
        <v>20</v>
      </c>
      <c r="G91" s="287">
        <v>42248.625</v>
      </c>
      <c r="H91" s="187">
        <f t="shared" si="4"/>
        <v>3</v>
      </c>
      <c r="I91" s="287">
        <v>42307.666666666664</v>
      </c>
      <c r="J91" s="187">
        <f t="shared" si="4"/>
        <v>4</v>
      </c>
      <c r="K91" s="166">
        <v>22</v>
      </c>
      <c r="L91" s="166">
        <v>4</v>
      </c>
      <c r="M91" s="167">
        <v>1500000000</v>
      </c>
      <c r="N91" s="167">
        <v>1465963000</v>
      </c>
      <c r="O91" s="167">
        <v>1407916000</v>
      </c>
      <c r="P91" s="167">
        <f t="shared" si="5"/>
        <v>58047000</v>
      </c>
      <c r="Q91" s="156" t="s">
        <v>490</v>
      </c>
      <c r="R91" s="157"/>
      <c r="W91" s="186">
        <f t="shared" si="6"/>
        <v>34037000</v>
      </c>
    </row>
    <row r="92" spans="2:23" ht="30" x14ac:dyDescent="0.25">
      <c r="B92" s="159">
        <f t="shared" si="7"/>
        <v>86</v>
      </c>
      <c r="C92" s="190" t="s">
        <v>30</v>
      </c>
      <c r="D92" s="190" t="s">
        <v>614</v>
      </c>
      <c r="E92" s="278" t="s">
        <v>491</v>
      </c>
      <c r="F92" s="156" t="s">
        <v>20</v>
      </c>
      <c r="G92" s="287">
        <v>42247.625</v>
      </c>
      <c r="H92" s="187">
        <f t="shared" si="4"/>
        <v>3</v>
      </c>
      <c r="I92" s="287">
        <v>42268.666666666664</v>
      </c>
      <c r="J92" s="187">
        <f t="shared" si="4"/>
        <v>3</v>
      </c>
      <c r="K92" s="165">
        <v>19</v>
      </c>
      <c r="L92" s="166">
        <v>3</v>
      </c>
      <c r="M92" s="167">
        <v>3740000000</v>
      </c>
      <c r="N92" s="167">
        <v>3645732000</v>
      </c>
      <c r="O92" s="167">
        <v>3581156000</v>
      </c>
      <c r="P92" s="167">
        <f t="shared" si="5"/>
        <v>64576000</v>
      </c>
      <c r="Q92" s="156" t="s">
        <v>492</v>
      </c>
      <c r="R92" s="157"/>
      <c r="W92" s="186">
        <f t="shared" si="6"/>
        <v>94268000</v>
      </c>
    </row>
    <row r="93" spans="2:23" ht="30" x14ac:dyDescent="0.25">
      <c r="B93" s="159">
        <f t="shared" si="7"/>
        <v>87</v>
      </c>
      <c r="C93" s="190" t="s">
        <v>65</v>
      </c>
      <c r="D93" s="190" t="s">
        <v>623</v>
      </c>
      <c r="E93" s="278" t="s">
        <v>493</v>
      </c>
      <c r="F93" s="156" t="s">
        <v>20</v>
      </c>
      <c r="G93" s="287">
        <v>42244.625</v>
      </c>
      <c r="H93" s="187">
        <f t="shared" si="4"/>
        <v>3</v>
      </c>
      <c r="I93" s="287">
        <v>42276.666666666664</v>
      </c>
      <c r="J93" s="187">
        <f t="shared" si="4"/>
        <v>3</v>
      </c>
      <c r="K93" s="165">
        <v>22</v>
      </c>
      <c r="L93" s="166">
        <v>3</v>
      </c>
      <c r="M93" s="168">
        <v>990000000</v>
      </c>
      <c r="N93" s="168">
        <v>964332000</v>
      </c>
      <c r="O93" s="168">
        <v>818385000</v>
      </c>
      <c r="P93" s="168">
        <f t="shared" si="5"/>
        <v>145947000</v>
      </c>
      <c r="Q93" s="160" t="s">
        <v>494</v>
      </c>
      <c r="R93" s="157"/>
      <c r="W93" s="186">
        <f t="shared" si="6"/>
        <v>25668000</v>
      </c>
    </row>
    <row r="94" spans="2:23" ht="30" x14ac:dyDescent="0.25">
      <c r="B94" s="159">
        <f t="shared" si="7"/>
        <v>88</v>
      </c>
      <c r="C94" s="190" t="s">
        <v>65</v>
      </c>
      <c r="D94" s="190" t="s">
        <v>623</v>
      </c>
      <c r="E94" s="278" t="s">
        <v>495</v>
      </c>
      <c r="F94" s="156" t="s">
        <v>20</v>
      </c>
      <c r="G94" s="287">
        <v>42243.625</v>
      </c>
      <c r="H94" s="187">
        <f t="shared" si="4"/>
        <v>3</v>
      </c>
      <c r="I94" s="287">
        <v>42275.666666666664</v>
      </c>
      <c r="J94" s="187">
        <f t="shared" si="4"/>
        <v>3</v>
      </c>
      <c r="K94" s="165">
        <v>36</v>
      </c>
      <c r="L94" s="166">
        <v>1</v>
      </c>
      <c r="M94" s="168">
        <v>384800000</v>
      </c>
      <c r="N94" s="168">
        <v>337912300</v>
      </c>
      <c r="O94" s="168">
        <v>336008000</v>
      </c>
      <c r="P94" s="168">
        <f t="shared" si="5"/>
        <v>1904300</v>
      </c>
      <c r="Q94" s="160" t="s">
        <v>496</v>
      </c>
      <c r="R94" s="157"/>
      <c r="W94" s="186">
        <f t="shared" si="6"/>
        <v>46887700</v>
      </c>
    </row>
    <row r="95" spans="2:23" ht="30" x14ac:dyDescent="0.25">
      <c r="B95" s="159">
        <f t="shared" si="7"/>
        <v>89</v>
      </c>
      <c r="C95" s="190" t="s">
        <v>497</v>
      </c>
      <c r="D95" s="190" t="s">
        <v>626</v>
      </c>
      <c r="E95" s="278" t="s">
        <v>498</v>
      </c>
      <c r="F95" s="156" t="s">
        <v>31</v>
      </c>
      <c r="G95" s="287">
        <v>42243.625</v>
      </c>
      <c r="H95" s="187">
        <f t="shared" si="4"/>
        <v>3</v>
      </c>
      <c r="I95" s="287">
        <v>42279.666666666664</v>
      </c>
      <c r="J95" s="187">
        <f t="shared" si="4"/>
        <v>4</v>
      </c>
      <c r="K95" s="165">
        <v>11</v>
      </c>
      <c r="L95" s="166">
        <v>1</v>
      </c>
      <c r="M95" s="168">
        <v>94330550</v>
      </c>
      <c r="N95" s="168">
        <v>94297500</v>
      </c>
      <c r="O95" s="168">
        <v>93995000</v>
      </c>
      <c r="P95" s="168">
        <f t="shared" si="5"/>
        <v>302500</v>
      </c>
      <c r="Q95" s="160" t="s">
        <v>499</v>
      </c>
      <c r="R95" s="157"/>
      <c r="W95" s="186">
        <f t="shared" si="6"/>
        <v>33050</v>
      </c>
    </row>
    <row r="96" spans="2:23" ht="30" x14ac:dyDescent="0.25">
      <c r="B96" s="159">
        <f t="shared" si="7"/>
        <v>90</v>
      </c>
      <c r="C96" s="190" t="s">
        <v>30</v>
      </c>
      <c r="D96" s="190" t="s">
        <v>614</v>
      </c>
      <c r="E96" s="278" t="s">
        <v>500</v>
      </c>
      <c r="F96" s="156" t="s">
        <v>31</v>
      </c>
      <c r="G96" s="287">
        <v>42241.625</v>
      </c>
      <c r="H96" s="187">
        <f t="shared" si="4"/>
        <v>3</v>
      </c>
      <c r="I96" s="287">
        <v>42277.666666666664</v>
      </c>
      <c r="J96" s="187">
        <f t="shared" si="4"/>
        <v>3</v>
      </c>
      <c r="K96" s="165">
        <v>15</v>
      </c>
      <c r="L96" s="166">
        <v>5</v>
      </c>
      <c r="M96" s="168">
        <v>125000000</v>
      </c>
      <c r="N96" s="168">
        <v>122538000</v>
      </c>
      <c r="O96" s="168">
        <v>106038000</v>
      </c>
      <c r="P96" s="168">
        <f t="shared" si="5"/>
        <v>16500000</v>
      </c>
      <c r="Q96" s="160" t="s">
        <v>501</v>
      </c>
      <c r="R96" s="157"/>
      <c r="W96" s="186">
        <f t="shared" si="6"/>
        <v>2462000</v>
      </c>
    </row>
    <row r="97" spans="2:23" ht="30" x14ac:dyDescent="0.25">
      <c r="B97" s="159">
        <f t="shared" si="7"/>
        <v>91</v>
      </c>
      <c r="C97" s="190" t="s">
        <v>25</v>
      </c>
      <c r="D97" s="190" t="s">
        <v>588</v>
      </c>
      <c r="E97" s="278" t="s">
        <v>502</v>
      </c>
      <c r="F97" s="160" t="s">
        <v>20</v>
      </c>
      <c r="G97" s="287">
        <v>42241.625</v>
      </c>
      <c r="H97" s="187">
        <f t="shared" si="4"/>
        <v>3</v>
      </c>
      <c r="I97" s="287">
        <v>42272.666666666664</v>
      </c>
      <c r="J97" s="187">
        <f t="shared" si="4"/>
        <v>3</v>
      </c>
      <c r="K97" s="165">
        <v>22</v>
      </c>
      <c r="L97" s="166">
        <v>4</v>
      </c>
      <c r="M97" s="168">
        <v>1000000000</v>
      </c>
      <c r="N97" s="168">
        <v>963448000</v>
      </c>
      <c r="O97" s="168">
        <v>958150000</v>
      </c>
      <c r="P97" s="168">
        <f t="shared" si="5"/>
        <v>5298000</v>
      </c>
      <c r="Q97" s="160" t="s">
        <v>503</v>
      </c>
      <c r="R97" s="157"/>
      <c r="W97" s="186">
        <f t="shared" si="6"/>
        <v>36552000</v>
      </c>
    </row>
    <row r="98" spans="2:23" x14ac:dyDescent="0.25">
      <c r="B98" s="169">
        <f t="shared" si="7"/>
        <v>92</v>
      </c>
      <c r="C98" s="191" t="s">
        <v>504</v>
      </c>
      <c r="D98" s="191" t="s">
        <v>629</v>
      </c>
      <c r="E98" s="278" t="s">
        <v>505</v>
      </c>
      <c r="F98" s="156" t="s">
        <v>31</v>
      </c>
      <c r="G98" s="287">
        <v>42241.625</v>
      </c>
      <c r="H98" s="187">
        <f t="shared" si="4"/>
        <v>3</v>
      </c>
      <c r="I98" s="287">
        <v>42272.666666666664</v>
      </c>
      <c r="J98" s="187">
        <f t="shared" si="4"/>
        <v>3</v>
      </c>
      <c r="K98" s="166">
        <v>18</v>
      </c>
      <c r="L98" s="166">
        <v>4</v>
      </c>
      <c r="M98" s="167">
        <v>475000000</v>
      </c>
      <c r="N98" s="167">
        <v>475000000</v>
      </c>
      <c r="O98" s="167">
        <v>386122000</v>
      </c>
      <c r="P98" s="167">
        <f t="shared" si="5"/>
        <v>88878000</v>
      </c>
      <c r="Q98" s="156" t="s">
        <v>506</v>
      </c>
      <c r="R98" s="157"/>
      <c r="W98" s="186">
        <f t="shared" si="6"/>
        <v>0</v>
      </c>
    </row>
    <row r="99" spans="2:23" x14ac:dyDescent="0.25">
      <c r="B99" s="169">
        <f t="shared" si="7"/>
        <v>93</v>
      </c>
      <c r="C99" s="191" t="s">
        <v>30</v>
      </c>
      <c r="D99" s="190" t="s">
        <v>614</v>
      </c>
      <c r="E99" s="278" t="s">
        <v>507</v>
      </c>
      <c r="F99" s="156" t="s">
        <v>31</v>
      </c>
      <c r="G99" s="287">
        <v>42250.625</v>
      </c>
      <c r="H99" s="187">
        <f t="shared" si="4"/>
        <v>3</v>
      </c>
      <c r="I99" s="287">
        <v>42276.666666666664</v>
      </c>
      <c r="J99" s="187">
        <f t="shared" si="4"/>
        <v>3</v>
      </c>
      <c r="K99" s="166">
        <v>23</v>
      </c>
      <c r="L99" s="166">
        <v>3</v>
      </c>
      <c r="M99" s="167">
        <v>970000000</v>
      </c>
      <c r="N99" s="167">
        <v>955956000</v>
      </c>
      <c r="O99" s="167">
        <v>951500000</v>
      </c>
      <c r="P99" s="167">
        <f t="shared" si="5"/>
        <v>4456000</v>
      </c>
      <c r="Q99" s="156" t="s">
        <v>508</v>
      </c>
      <c r="R99" s="157"/>
      <c r="W99" s="186">
        <f t="shared" si="6"/>
        <v>14044000</v>
      </c>
    </row>
    <row r="100" spans="2:23" x14ac:dyDescent="0.25">
      <c r="B100" s="169">
        <f t="shared" si="7"/>
        <v>94</v>
      </c>
      <c r="C100" s="191" t="s">
        <v>30</v>
      </c>
      <c r="D100" s="190" t="s">
        <v>614</v>
      </c>
      <c r="E100" s="278" t="s">
        <v>509</v>
      </c>
      <c r="F100" s="156" t="s">
        <v>31</v>
      </c>
      <c r="G100" s="287">
        <v>42241.625</v>
      </c>
      <c r="H100" s="187">
        <f t="shared" si="4"/>
        <v>3</v>
      </c>
      <c r="I100" s="287">
        <v>42257.666666666664</v>
      </c>
      <c r="J100" s="187">
        <f t="shared" si="4"/>
        <v>3</v>
      </c>
      <c r="K100" s="166">
        <v>17</v>
      </c>
      <c r="L100" s="166">
        <v>3</v>
      </c>
      <c r="M100" s="167">
        <v>1000000000</v>
      </c>
      <c r="N100" s="167">
        <v>971767000</v>
      </c>
      <c r="O100" s="167">
        <v>966620000</v>
      </c>
      <c r="P100" s="167">
        <f t="shared" si="5"/>
        <v>5147000</v>
      </c>
      <c r="Q100" s="156" t="s">
        <v>510</v>
      </c>
      <c r="R100" s="157"/>
      <c r="W100" s="186">
        <f t="shared" si="6"/>
        <v>28233000</v>
      </c>
    </row>
    <row r="101" spans="2:23" ht="30" x14ac:dyDescent="0.25">
      <c r="B101" s="159">
        <f t="shared" si="7"/>
        <v>95</v>
      </c>
      <c r="C101" s="190" t="s">
        <v>25</v>
      </c>
      <c r="D101" s="190" t="s">
        <v>588</v>
      </c>
      <c r="E101" s="278" t="s">
        <v>511</v>
      </c>
      <c r="F101" s="160" t="s">
        <v>20</v>
      </c>
      <c r="G101" s="287">
        <v>42241.625</v>
      </c>
      <c r="H101" s="187">
        <f t="shared" si="4"/>
        <v>3</v>
      </c>
      <c r="I101" s="287">
        <v>42271.666666666664</v>
      </c>
      <c r="J101" s="187">
        <f t="shared" si="4"/>
        <v>3</v>
      </c>
      <c r="K101" s="165">
        <v>17</v>
      </c>
      <c r="L101" s="165">
        <v>3</v>
      </c>
      <c r="M101" s="168">
        <v>700000000</v>
      </c>
      <c r="N101" s="168">
        <v>679043000</v>
      </c>
      <c r="O101" s="168">
        <v>672757000</v>
      </c>
      <c r="P101" s="168">
        <f t="shared" si="5"/>
        <v>6286000</v>
      </c>
      <c r="Q101" s="160" t="s">
        <v>44</v>
      </c>
      <c r="R101" s="157"/>
      <c r="W101" s="186">
        <f t="shared" si="6"/>
        <v>20957000</v>
      </c>
    </row>
    <row r="102" spans="2:23" ht="30" x14ac:dyDescent="0.25">
      <c r="B102" s="159">
        <f t="shared" si="7"/>
        <v>96</v>
      </c>
      <c r="C102" s="190" t="s">
        <v>497</v>
      </c>
      <c r="D102" s="190" t="s">
        <v>626</v>
      </c>
      <c r="E102" s="278" t="s">
        <v>512</v>
      </c>
      <c r="F102" s="160" t="s">
        <v>31</v>
      </c>
      <c r="G102" s="287">
        <v>42236.625</v>
      </c>
      <c r="H102" s="187">
        <f t="shared" si="4"/>
        <v>3</v>
      </c>
      <c r="I102" s="287">
        <v>42273.666666666664</v>
      </c>
      <c r="J102" s="187">
        <f t="shared" si="4"/>
        <v>3</v>
      </c>
      <c r="K102" s="165">
        <v>16</v>
      </c>
      <c r="L102" s="165">
        <v>2</v>
      </c>
      <c r="M102" s="168">
        <v>96105550</v>
      </c>
      <c r="N102" s="168">
        <v>96101500</v>
      </c>
      <c r="O102" s="168">
        <v>77770000</v>
      </c>
      <c r="P102" s="168">
        <f t="shared" si="5"/>
        <v>18331500</v>
      </c>
      <c r="Q102" s="160" t="s">
        <v>98</v>
      </c>
      <c r="R102" s="157"/>
      <c r="W102" s="186">
        <f t="shared" si="6"/>
        <v>4050</v>
      </c>
    </row>
    <row r="103" spans="2:23" x14ac:dyDescent="0.25">
      <c r="B103" s="169">
        <f t="shared" si="7"/>
        <v>97</v>
      </c>
      <c r="C103" s="191" t="s">
        <v>25</v>
      </c>
      <c r="D103" s="190" t="s">
        <v>588</v>
      </c>
      <c r="E103" s="278" t="s">
        <v>514</v>
      </c>
      <c r="F103" s="156" t="s">
        <v>20</v>
      </c>
      <c r="G103" s="287">
        <v>42236.625</v>
      </c>
      <c r="H103" s="187">
        <f t="shared" si="4"/>
        <v>3</v>
      </c>
      <c r="I103" s="287">
        <v>42268.666666666664</v>
      </c>
      <c r="J103" s="187">
        <f t="shared" si="4"/>
        <v>3</v>
      </c>
      <c r="K103" s="166">
        <v>24</v>
      </c>
      <c r="L103" s="166">
        <v>3</v>
      </c>
      <c r="M103" s="167">
        <v>246000000</v>
      </c>
      <c r="N103" s="167">
        <v>245531000</v>
      </c>
      <c r="O103" s="167">
        <v>240767000</v>
      </c>
      <c r="P103" s="167">
        <f t="shared" si="5"/>
        <v>4764000</v>
      </c>
      <c r="Q103" s="156" t="s">
        <v>470</v>
      </c>
      <c r="R103" s="157"/>
      <c r="W103" s="186">
        <f t="shared" si="6"/>
        <v>469000</v>
      </c>
    </row>
    <row r="104" spans="2:23" x14ac:dyDescent="0.25">
      <c r="B104" s="169">
        <f t="shared" si="7"/>
        <v>98</v>
      </c>
      <c r="C104" s="191" t="s">
        <v>30</v>
      </c>
      <c r="D104" s="190" t="s">
        <v>614</v>
      </c>
      <c r="E104" s="278" t="s">
        <v>515</v>
      </c>
      <c r="F104" s="156" t="s">
        <v>20</v>
      </c>
      <c r="G104" s="287">
        <v>42236.625</v>
      </c>
      <c r="H104" s="187">
        <f t="shared" si="4"/>
        <v>3</v>
      </c>
      <c r="I104" s="287">
        <v>42265.666666666664</v>
      </c>
      <c r="J104" s="187">
        <f t="shared" si="4"/>
        <v>3</v>
      </c>
      <c r="K104" s="166">
        <v>22</v>
      </c>
      <c r="L104" s="166">
        <v>5</v>
      </c>
      <c r="M104" s="167">
        <v>1000000000</v>
      </c>
      <c r="N104" s="167">
        <v>973197000</v>
      </c>
      <c r="O104" s="167">
        <v>969216000</v>
      </c>
      <c r="P104" s="167">
        <f t="shared" si="5"/>
        <v>3981000</v>
      </c>
      <c r="Q104" s="156" t="s">
        <v>410</v>
      </c>
      <c r="R104" s="157"/>
      <c r="W104" s="186">
        <f t="shared" si="6"/>
        <v>26803000</v>
      </c>
    </row>
    <row r="105" spans="2:23" x14ac:dyDescent="0.25">
      <c r="B105" s="169">
        <f t="shared" si="7"/>
        <v>99</v>
      </c>
      <c r="C105" s="191" t="s">
        <v>30</v>
      </c>
      <c r="D105" s="190" t="s">
        <v>614</v>
      </c>
      <c r="E105" s="278" t="s">
        <v>516</v>
      </c>
      <c r="F105" s="156" t="s">
        <v>20</v>
      </c>
      <c r="G105" s="287">
        <v>42235.625</v>
      </c>
      <c r="H105" s="187">
        <f t="shared" si="4"/>
        <v>3</v>
      </c>
      <c r="I105" s="287">
        <v>42263.666666666664</v>
      </c>
      <c r="J105" s="187">
        <f t="shared" si="4"/>
        <v>3</v>
      </c>
      <c r="K105" s="166">
        <v>19</v>
      </c>
      <c r="L105" s="166">
        <v>1</v>
      </c>
      <c r="M105" s="167">
        <v>380000000</v>
      </c>
      <c r="N105" s="167">
        <v>374899000</v>
      </c>
      <c r="O105" s="167">
        <v>363282000</v>
      </c>
      <c r="P105" s="167">
        <f t="shared" si="5"/>
        <v>11617000</v>
      </c>
      <c r="Q105" s="156" t="s">
        <v>517</v>
      </c>
      <c r="R105" s="157"/>
      <c r="W105" s="186">
        <f t="shared" si="6"/>
        <v>5101000</v>
      </c>
    </row>
    <row r="106" spans="2:23" x14ac:dyDescent="0.25">
      <c r="B106" s="169">
        <f t="shared" si="7"/>
        <v>100</v>
      </c>
      <c r="C106" s="191" t="s">
        <v>25</v>
      </c>
      <c r="D106" s="190" t="s">
        <v>588</v>
      </c>
      <c r="E106" s="278" t="s">
        <v>518</v>
      </c>
      <c r="F106" s="156" t="s">
        <v>20</v>
      </c>
      <c r="G106" s="287">
        <v>42223.625</v>
      </c>
      <c r="H106" s="187">
        <f t="shared" si="4"/>
        <v>3</v>
      </c>
      <c r="I106" s="287">
        <v>42254.666666666664</v>
      </c>
      <c r="J106" s="187">
        <f t="shared" si="4"/>
        <v>3</v>
      </c>
      <c r="K106" s="166">
        <v>18</v>
      </c>
      <c r="L106" s="166">
        <v>3</v>
      </c>
      <c r="M106" s="167">
        <v>380000000</v>
      </c>
      <c r="N106" s="167">
        <v>375002000</v>
      </c>
      <c r="O106" s="167">
        <v>337522000</v>
      </c>
      <c r="P106" s="167">
        <f t="shared" si="5"/>
        <v>37480000</v>
      </c>
      <c r="Q106" s="156" t="s">
        <v>261</v>
      </c>
      <c r="R106" s="157"/>
      <c r="W106" s="186">
        <f t="shared" si="6"/>
        <v>4998000</v>
      </c>
    </row>
    <row r="107" spans="2:23" ht="45" x14ac:dyDescent="0.25">
      <c r="B107" s="159">
        <f t="shared" si="7"/>
        <v>101</v>
      </c>
      <c r="C107" s="190" t="s">
        <v>38</v>
      </c>
      <c r="D107" s="190" t="s">
        <v>599</v>
      </c>
      <c r="E107" s="278" t="s">
        <v>519</v>
      </c>
      <c r="F107" s="160" t="s">
        <v>20</v>
      </c>
      <c r="G107" s="287">
        <v>42234.625</v>
      </c>
      <c r="H107" s="187">
        <f t="shared" si="4"/>
        <v>3</v>
      </c>
      <c r="I107" s="287">
        <v>42258.666666666664</v>
      </c>
      <c r="J107" s="187">
        <f t="shared" si="4"/>
        <v>3</v>
      </c>
      <c r="K107" s="165">
        <v>26</v>
      </c>
      <c r="L107" s="165">
        <v>4</v>
      </c>
      <c r="M107" s="168">
        <v>2391000000</v>
      </c>
      <c r="N107" s="168">
        <v>2378648000</v>
      </c>
      <c r="O107" s="168">
        <v>2332475000</v>
      </c>
      <c r="P107" s="168">
        <f t="shared" si="5"/>
        <v>46173000</v>
      </c>
      <c r="Q107" s="160" t="s">
        <v>520</v>
      </c>
      <c r="R107" s="157"/>
      <c r="W107" s="186">
        <f t="shared" si="6"/>
        <v>12352000</v>
      </c>
    </row>
    <row r="108" spans="2:23" ht="45" x14ac:dyDescent="0.25">
      <c r="B108" s="159">
        <f t="shared" si="7"/>
        <v>102</v>
      </c>
      <c r="C108" s="190" t="s">
        <v>65</v>
      </c>
      <c r="D108" s="190" t="s">
        <v>623</v>
      </c>
      <c r="E108" s="278" t="s">
        <v>521</v>
      </c>
      <c r="F108" s="160" t="s">
        <v>31</v>
      </c>
      <c r="G108" s="287">
        <v>42234.625</v>
      </c>
      <c r="H108" s="187">
        <f t="shared" si="4"/>
        <v>3</v>
      </c>
      <c r="I108" s="287">
        <v>42265.666666666664</v>
      </c>
      <c r="J108" s="187">
        <f t="shared" si="4"/>
        <v>3</v>
      </c>
      <c r="K108" s="165">
        <v>20</v>
      </c>
      <c r="L108" s="165">
        <v>3</v>
      </c>
      <c r="M108" s="168">
        <v>97500000</v>
      </c>
      <c r="N108" s="168">
        <v>97400000</v>
      </c>
      <c r="O108" s="168">
        <v>79029000</v>
      </c>
      <c r="P108" s="168">
        <f t="shared" si="5"/>
        <v>18371000</v>
      </c>
      <c r="Q108" s="160" t="s">
        <v>32</v>
      </c>
      <c r="R108" s="157"/>
      <c r="W108" s="186">
        <f t="shared" si="6"/>
        <v>100000</v>
      </c>
    </row>
    <row r="109" spans="2:23" ht="30" x14ac:dyDescent="0.25">
      <c r="B109" s="159">
        <f t="shared" si="7"/>
        <v>103</v>
      </c>
      <c r="C109" s="190" t="s">
        <v>38</v>
      </c>
      <c r="D109" s="190" t="s">
        <v>599</v>
      </c>
      <c r="E109" s="278" t="s">
        <v>522</v>
      </c>
      <c r="F109" s="160" t="s">
        <v>20</v>
      </c>
      <c r="G109" s="287">
        <v>42234.625</v>
      </c>
      <c r="H109" s="187">
        <f t="shared" si="4"/>
        <v>3</v>
      </c>
      <c r="I109" s="287">
        <v>42259.666666666664</v>
      </c>
      <c r="J109" s="187">
        <f t="shared" si="4"/>
        <v>3</v>
      </c>
      <c r="K109" s="165">
        <v>21</v>
      </c>
      <c r="L109" s="165">
        <v>1</v>
      </c>
      <c r="M109" s="168">
        <v>1828500000</v>
      </c>
      <c r="N109" s="168">
        <v>1797644000</v>
      </c>
      <c r="O109" s="168">
        <v>1782741000</v>
      </c>
      <c r="P109" s="168">
        <f t="shared" si="5"/>
        <v>14903000</v>
      </c>
      <c r="Q109" s="160" t="s">
        <v>523</v>
      </c>
      <c r="R109" s="157"/>
      <c r="W109" s="186">
        <f t="shared" si="6"/>
        <v>30856000</v>
      </c>
    </row>
    <row r="110" spans="2:23" x14ac:dyDescent="0.25">
      <c r="B110" s="169">
        <f t="shared" si="7"/>
        <v>104</v>
      </c>
      <c r="C110" s="191" t="s">
        <v>72</v>
      </c>
      <c r="D110" s="191" t="s">
        <v>627</v>
      </c>
      <c r="E110" s="278" t="s">
        <v>524</v>
      </c>
      <c r="F110" s="156" t="s">
        <v>20</v>
      </c>
      <c r="G110" s="287">
        <v>42223.625</v>
      </c>
      <c r="H110" s="187">
        <f t="shared" si="4"/>
        <v>3</v>
      </c>
      <c r="I110" s="287">
        <v>42254.666666666664</v>
      </c>
      <c r="J110" s="187">
        <f t="shared" si="4"/>
        <v>3</v>
      </c>
      <c r="K110" s="166">
        <v>19</v>
      </c>
      <c r="L110" s="166">
        <v>3</v>
      </c>
      <c r="M110" s="167">
        <v>1798698000</v>
      </c>
      <c r="N110" s="167">
        <v>1748698000</v>
      </c>
      <c r="O110" s="167">
        <v>1741277000</v>
      </c>
      <c r="P110" s="167">
        <f t="shared" si="5"/>
        <v>7421000</v>
      </c>
      <c r="Q110" s="156" t="s">
        <v>525</v>
      </c>
      <c r="R110" s="157"/>
      <c r="W110" s="186">
        <f t="shared" si="6"/>
        <v>50000000</v>
      </c>
    </row>
    <row r="111" spans="2:23" x14ac:dyDescent="0.25">
      <c r="B111" s="169">
        <f t="shared" si="7"/>
        <v>105</v>
      </c>
      <c r="C111" s="191" t="s">
        <v>30</v>
      </c>
      <c r="D111" s="190" t="s">
        <v>614</v>
      </c>
      <c r="E111" s="278" t="s">
        <v>526</v>
      </c>
      <c r="F111" s="156" t="s">
        <v>20</v>
      </c>
      <c r="G111" s="287">
        <v>42234.625</v>
      </c>
      <c r="H111" s="187">
        <f t="shared" si="4"/>
        <v>3</v>
      </c>
      <c r="I111" s="287">
        <v>42263.666666666664</v>
      </c>
      <c r="J111" s="187">
        <f t="shared" si="4"/>
        <v>3</v>
      </c>
      <c r="K111" s="166">
        <v>23</v>
      </c>
      <c r="L111" s="166">
        <v>8</v>
      </c>
      <c r="M111" s="167">
        <v>425000000</v>
      </c>
      <c r="N111" s="167">
        <v>418503000</v>
      </c>
      <c r="O111" s="167">
        <v>355514000</v>
      </c>
      <c r="P111" s="167">
        <f t="shared" si="5"/>
        <v>62989000</v>
      </c>
      <c r="Q111" s="156" t="s">
        <v>527</v>
      </c>
      <c r="R111" s="157"/>
      <c r="W111" s="186">
        <f t="shared" si="6"/>
        <v>6497000</v>
      </c>
    </row>
    <row r="112" spans="2:23" ht="30" x14ac:dyDescent="0.25">
      <c r="B112" s="169">
        <f t="shared" si="7"/>
        <v>106</v>
      </c>
      <c r="C112" s="190" t="s">
        <v>25</v>
      </c>
      <c r="D112" s="190" t="s">
        <v>588</v>
      </c>
      <c r="E112" s="278" t="s">
        <v>528</v>
      </c>
      <c r="F112" s="160" t="s">
        <v>20</v>
      </c>
      <c r="G112" s="287">
        <v>42223.625</v>
      </c>
      <c r="H112" s="187">
        <f t="shared" si="4"/>
        <v>3</v>
      </c>
      <c r="I112" s="287">
        <v>42254.666666666664</v>
      </c>
      <c r="J112" s="187">
        <f t="shared" si="4"/>
        <v>3</v>
      </c>
      <c r="K112" s="165">
        <v>27</v>
      </c>
      <c r="L112" s="166">
        <v>6</v>
      </c>
      <c r="M112" s="168">
        <v>1200000000</v>
      </c>
      <c r="N112" s="168">
        <v>1167263000</v>
      </c>
      <c r="O112" s="168">
        <v>1157237000</v>
      </c>
      <c r="P112" s="168">
        <f t="shared" si="5"/>
        <v>10026000</v>
      </c>
      <c r="Q112" s="160" t="s">
        <v>451</v>
      </c>
      <c r="R112" s="157"/>
      <c r="W112" s="186">
        <f t="shared" si="6"/>
        <v>32737000</v>
      </c>
    </row>
    <row r="113" spans="1:23" x14ac:dyDescent="0.25">
      <c r="B113" s="169">
        <f t="shared" si="7"/>
        <v>107</v>
      </c>
      <c r="C113" s="191" t="s">
        <v>65</v>
      </c>
      <c r="D113" s="190" t="s">
        <v>623</v>
      </c>
      <c r="E113" s="278" t="s">
        <v>530</v>
      </c>
      <c r="F113" s="156" t="s">
        <v>39</v>
      </c>
      <c r="G113" s="287">
        <v>42276.625</v>
      </c>
      <c r="H113" s="187">
        <f t="shared" si="4"/>
        <v>3</v>
      </c>
      <c r="I113" s="287">
        <v>42300.666666666664</v>
      </c>
      <c r="J113" s="187">
        <f t="shared" si="4"/>
        <v>4</v>
      </c>
      <c r="K113" s="166">
        <v>59</v>
      </c>
      <c r="L113" s="166">
        <v>6</v>
      </c>
      <c r="M113" s="167">
        <v>1520000000</v>
      </c>
      <c r="N113" s="167">
        <v>1516086000</v>
      </c>
      <c r="O113" s="167">
        <v>1311684000</v>
      </c>
      <c r="P113" s="167">
        <f t="shared" si="5"/>
        <v>204402000</v>
      </c>
      <c r="Q113" s="156" t="s">
        <v>145</v>
      </c>
      <c r="R113" s="157"/>
      <c r="W113" s="186">
        <f t="shared" si="6"/>
        <v>3914000</v>
      </c>
    </row>
    <row r="114" spans="1:23" x14ac:dyDescent="0.25">
      <c r="B114" s="169">
        <f t="shared" si="7"/>
        <v>108</v>
      </c>
      <c r="C114" s="191" t="s">
        <v>65</v>
      </c>
      <c r="D114" s="190" t="s">
        <v>623</v>
      </c>
      <c r="E114" s="278" t="s">
        <v>531</v>
      </c>
      <c r="F114" s="156" t="s">
        <v>39</v>
      </c>
      <c r="G114" s="287">
        <v>42276.625</v>
      </c>
      <c r="H114" s="187">
        <f t="shared" si="4"/>
        <v>3</v>
      </c>
      <c r="I114" s="287">
        <v>42300.666666666664</v>
      </c>
      <c r="J114" s="187">
        <f t="shared" si="4"/>
        <v>4</v>
      </c>
      <c r="K114" s="166">
        <v>57</v>
      </c>
      <c r="L114" s="166">
        <v>7</v>
      </c>
      <c r="M114" s="167">
        <v>1180000000</v>
      </c>
      <c r="N114" s="167">
        <v>1176052000</v>
      </c>
      <c r="O114" s="167">
        <v>1059817000</v>
      </c>
      <c r="P114" s="167">
        <f t="shared" si="5"/>
        <v>116235000</v>
      </c>
      <c r="Q114" s="156" t="s">
        <v>145</v>
      </c>
      <c r="R114" s="157"/>
      <c r="W114" s="186">
        <f t="shared" si="6"/>
        <v>3948000</v>
      </c>
    </row>
    <row r="115" spans="1:23" ht="30" x14ac:dyDescent="0.25">
      <c r="B115" s="159">
        <f t="shared" si="7"/>
        <v>109</v>
      </c>
      <c r="C115" s="190" t="s">
        <v>25</v>
      </c>
      <c r="D115" s="190" t="s">
        <v>588</v>
      </c>
      <c r="E115" s="278" t="s">
        <v>532</v>
      </c>
      <c r="F115" s="160" t="s">
        <v>20</v>
      </c>
      <c r="G115" s="287">
        <v>42230.625</v>
      </c>
      <c r="H115" s="187">
        <f t="shared" si="4"/>
        <v>3</v>
      </c>
      <c r="I115" s="287">
        <v>42251.666666666664</v>
      </c>
      <c r="J115" s="187">
        <f t="shared" si="4"/>
        <v>3</v>
      </c>
      <c r="K115" s="165">
        <v>22</v>
      </c>
      <c r="L115" s="165">
        <v>4</v>
      </c>
      <c r="M115" s="168">
        <v>800000000</v>
      </c>
      <c r="N115" s="168">
        <v>774986000</v>
      </c>
      <c r="O115" s="168">
        <v>772300000</v>
      </c>
      <c r="P115" s="168">
        <f t="shared" si="5"/>
        <v>2686000</v>
      </c>
      <c r="Q115" s="160" t="s">
        <v>105</v>
      </c>
      <c r="R115" s="157"/>
      <c r="W115" s="186">
        <f t="shared" si="6"/>
        <v>25014000</v>
      </c>
    </row>
    <row r="116" spans="1:23" x14ac:dyDescent="0.25">
      <c r="B116" s="169">
        <f t="shared" si="7"/>
        <v>110</v>
      </c>
      <c r="C116" s="191" t="s">
        <v>72</v>
      </c>
      <c r="D116" s="191" t="s">
        <v>627</v>
      </c>
      <c r="E116" s="279" t="s">
        <v>645</v>
      </c>
      <c r="F116" s="156" t="s">
        <v>20</v>
      </c>
      <c r="G116" s="287">
        <v>42227.708333333336</v>
      </c>
      <c r="H116" s="187">
        <f t="shared" si="4"/>
        <v>3</v>
      </c>
      <c r="I116" s="287">
        <v>42251.666666666664</v>
      </c>
      <c r="J116" s="187">
        <f t="shared" si="4"/>
        <v>3</v>
      </c>
      <c r="K116" s="166">
        <v>16</v>
      </c>
      <c r="L116" s="166">
        <v>3</v>
      </c>
      <c r="M116" s="167">
        <v>500000000</v>
      </c>
      <c r="N116" s="167">
        <v>496588000</v>
      </c>
      <c r="O116" s="167">
        <v>493332000</v>
      </c>
      <c r="P116" s="167">
        <f t="shared" si="5"/>
        <v>3256000</v>
      </c>
      <c r="Q116" s="156" t="s">
        <v>646</v>
      </c>
      <c r="R116" s="157"/>
      <c r="W116" s="186">
        <f t="shared" si="6"/>
        <v>3412000</v>
      </c>
    </row>
    <row r="117" spans="1:23" x14ac:dyDescent="0.25">
      <c r="B117" s="169">
        <f t="shared" si="7"/>
        <v>111</v>
      </c>
      <c r="C117" s="191" t="s">
        <v>72</v>
      </c>
      <c r="D117" s="191" t="s">
        <v>627</v>
      </c>
      <c r="E117" s="278" t="s">
        <v>647</v>
      </c>
      <c r="F117" s="156" t="s">
        <v>20</v>
      </c>
      <c r="G117" s="287">
        <v>42227.708333333336</v>
      </c>
      <c r="H117" s="187">
        <f t="shared" si="4"/>
        <v>3</v>
      </c>
      <c r="I117" s="287">
        <v>42251.666666666664</v>
      </c>
      <c r="J117" s="187">
        <f t="shared" si="4"/>
        <v>3</v>
      </c>
      <c r="K117" s="166">
        <v>16</v>
      </c>
      <c r="L117" s="166">
        <v>3</v>
      </c>
      <c r="M117" s="167">
        <v>1500000000</v>
      </c>
      <c r="N117" s="167">
        <v>1473586000</v>
      </c>
      <c r="O117" s="167">
        <v>1463490000</v>
      </c>
      <c r="P117" s="167">
        <f t="shared" si="5"/>
        <v>10096000</v>
      </c>
      <c r="Q117" s="156" t="s">
        <v>6</v>
      </c>
      <c r="R117" s="157"/>
      <c r="W117" s="186">
        <f t="shared" si="6"/>
        <v>26414000</v>
      </c>
    </row>
    <row r="118" spans="1:23" x14ac:dyDescent="0.25">
      <c r="B118" s="169">
        <f t="shared" si="7"/>
        <v>112</v>
      </c>
      <c r="C118" s="191" t="s">
        <v>30</v>
      </c>
      <c r="D118" s="190" t="s">
        <v>614</v>
      </c>
      <c r="E118" s="278" t="s">
        <v>533</v>
      </c>
      <c r="F118" s="156" t="s">
        <v>20</v>
      </c>
      <c r="G118" s="287">
        <v>42226.625</v>
      </c>
      <c r="H118" s="187">
        <f t="shared" si="4"/>
        <v>3</v>
      </c>
      <c r="I118" s="287">
        <v>42250.666666666664</v>
      </c>
      <c r="J118" s="187">
        <f t="shared" si="4"/>
        <v>3</v>
      </c>
      <c r="K118" s="166">
        <v>23</v>
      </c>
      <c r="L118" s="166">
        <v>3</v>
      </c>
      <c r="M118" s="167">
        <v>450000000</v>
      </c>
      <c r="N118" s="167">
        <v>441015000</v>
      </c>
      <c r="O118" s="167">
        <v>421377000</v>
      </c>
      <c r="P118" s="167">
        <f t="shared" si="5"/>
        <v>19638000</v>
      </c>
      <c r="Q118" s="156" t="s">
        <v>255</v>
      </c>
      <c r="R118" s="157"/>
      <c r="W118" s="186">
        <f t="shared" si="6"/>
        <v>8985000</v>
      </c>
    </row>
    <row r="119" spans="1:23" x14ac:dyDescent="0.25">
      <c r="B119" s="169">
        <f t="shared" si="7"/>
        <v>113</v>
      </c>
      <c r="C119" s="191" t="s">
        <v>30</v>
      </c>
      <c r="D119" s="190" t="s">
        <v>614</v>
      </c>
      <c r="E119" s="278" t="s">
        <v>534</v>
      </c>
      <c r="F119" s="156" t="s">
        <v>20</v>
      </c>
      <c r="G119" s="287">
        <v>42226.625</v>
      </c>
      <c r="H119" s="187">
        <f t="shared" si="4"/>
        <v>3</v>
      </c>
      <c r="I119" s="287">
        <v>42250.666666666664</v>
      </c>
      <c r="J119" s="187">
        <f t="shared" si="4"/>
        <v>3</v>
      </c>
      <c r="K119" s="166">
        <v>19</v>
      </c>
      <c r="L119" s="166">
        <v>3</v>
      </c>
      <c r="M119" s="167">
        <v>1665000000</v>
      </c>
      <c r="N119" s="167">
        <v>1613555000</v>
      </c>
      <c r="O119" s="167">
        <v>1608129000</v>
      </c>
      <c r="P119" s="167">
        <v>5426000</v>
      </c>
      <c r="Q119" s="156" t="s">
        <v>535</v>
      </c>
      <c r="R119" s="157"/>
      <c r="W119" s="186">
        <f t="shared" si="6"/>
        <v>51445000</v>
      </c>
    </row>
    <row r="120" spans="1:23" x14ac:dyDescent="0.25">
      <c r="B120" s="159">
        <f>B119+1</f>
        <v>114</v>
      </c>
      <c r="C120" s="158" t="s">
        <v>111</v>
      </c>
      <c r="D120" s="191" t="s">
        <v>616</v>
      </c>
      <c r="E120" s="277" t="s">
        <v>537</v>
      </c>
      <c r="F120" s="160" t="s">
        <v>31</v>
      </c>
      <c r="G120" s="287">
        <v>42226.625</v>
      </c>
      <c r="H120" s="187">
        <f t="shared" si="4"/>
        <v>3</v>
      </c>
      <c r="I120" s="287">
        <v>42257.666666666664</v>
      </c>
      <c r="J120" s="187">
        <f t="shared" si="4"/>
        <v>3</v>
      </c>
      <c r="K120" s="165">
        <v>11</v>
      </c>
      <c r="L120" s="165">
        <v>1</v>
      </c>
      <c r="M120" s="168">
        <v>97733900</v>
      </c>
      <c r="N120" s="168">
        <v>97617850</v>
      </c>
      <c r="O120" s="168">
        <v>96871500</v>
      </c>
      <c r="P120" s="168">
        <f t="shared" si="5"/>
        <v>746350</v>
      </c>
      <c r="Q120" s="160" t="s">
        <v>538</v>
      </c>
      <c r="R120" s="157"/>
      <c r="W120" s="186">
        <f t="shared" si="6"/>
        <v>116050</v>
      </c>
    </row>
    <row r="121" spans="1:23" x14ac:dyDescent="0.25">
      <c r="B121" s="169">
        <f t="shared" si="7"/>
        <v>115</v>
      </c>
      <c r="C121" s="191" t="s">
        <v>25</v>
      </c>
      <c r="D121" s="190" t="s">
        <v>588</v>
      </c>
      <c r="E121" s="278" t="s">
        <v>539</v>
      </c>
      <c r="F121" s="156" t="s">
        <v>20</v>
      </c>
      <c r="G121" s="287">
        <v>42226.625</v>
      </c>
      <c r="H121" s="187">
        <f t="shared" si="4"/>
        <v>3</v>
      </c>
      <c r="I121" s="287">
        <v>42258.666666666664</v>
      </c>
      <c r="J121" s="187">
        <f t="shared" si="4"/>
        <v>3</v>
      </c>
      <c r="K121" s="166">
        <v>21</v>
      </c>
      <c r="L121" s="166">
        <v>3</v>
      </c>
      <c r="M121" s="167">
        <v>275000000</v>
      </c>
      <c r="N121" s="167">
        <v>272539000</v>
      </c>
      <c r="O121" s="167">
        <v>271190000</v>
      </c>
      <c r="P121" s="167">
        <f t="shared" si="5"/>
        <v>1349000</v>
      </c>
      <c r="Q121" s="156" t="s">
        <v>105</v>
      </c>
      <c r="R121" s="157"/>
      <c r="W121" s="186">
        <f t="shared" si="6"/>
        <v>2461000</v>
      </c>
    </row>
    <row r="122" spans="1:23" x14ac:dyDescent="0.25">
      <c r="B122" s="169">
        <f t="shared" si="7"/>
        <v>116</v>
      </c>
      <c r="C122" s="191" t="s">
        <v>25</v>
      </c>
      <c r="D122" s="190" t="s">
        <v>588</v>
      </c>
      <c r="E122" s="278" t="s">
        <v>540</v>
      </c>
      <c r="F122" s="156" t="s">
        <v>20</v>
      </c>
      <c r="G122" s="287">
        <v>42226.625</v>
      </c>
      <c r="H122" s="187">
        <f t="shared" si="4"/>
        <v>3</v>
      </c>
      <c r="I122" s="287">
        <v>42258.666666666664</v>
      </c>
      <c r="J122" s="187">
        <f t="shared" si="4"/>
        <v>3</v>
      </c>
      <c r="K122" s="166">
        <v>14</v>
      </c>
      <c r="L122" s="166">
        <v>3</v>
      </c>
      <c r="M122" s="167">
        <v>220000000</v>
      </c>
      <c r="N122" s="167">
        <v>214342000</v>
      </c>
      <c r="O122" s="167">
        <v>212000000</v>
      </c>
      <c r="P122" s="167">
        <f t="shared" si="5"/>
        <v>2342000</v>
      </c>
      <c r="Q122" s="156" t="s">
        <v>542</v>
      </c>
      <c r="R122" s="157"/>
      <c r="W122" s="186">
        <f t="shared" si="6"/>
        <v>5658000</v>
      </c>
    </row>
    <row r="123" spans="1:23" x14ac:dyDescent="0.25">
      <c r="B123" s="169">
        <f t="shared" si="7"/>
        <v>117</v>
      </c>
      <c r="C123" s="191" t="s">
        <v>25</v>
      </c>
      <c r="D123" s="190" t="s">
        <v>588</v>
      </c>
      <c r="E123" s="278" t="s">
        <v>543</v>
      </c>
      <c r="F123" s="156" t="s">
        <v>20</v>
      </c>
      <c r="G123" s="287">
        <v>42226.625</v>
      </c>
      <c r="H123" s="187">
        <f t="shared" si="4"/>
        <v>3</v>
      </c>
      <c r="I123" s="287">
        <v>42258.666666666664</v>
      </c>
      <c r="J123" s="187">
        <f t="shared" si="4"/>
        <v>3</v>
      </c>
      <c r="K123" s="166">
        <v>14</v>
      </c>
      <c r="L123" s="166">
        <v>3</v>
      </c>
      <c r="M123" s="167">
        <v>220000000</v>
      </c>
      <c r="N123" s="167">
        <v>214887000</v>
      </c>
      <c r="O123" s="167">
        <v>213796000</v>
      </c>
      <c r="P123" s="167">
        <f t="shared" si="5"/>
        <v>1091000</v>
      </c>
      <c r="Q123" s="156" t="s">
        <v>48</v>
      </c>
      <c r="R123" s="157"/>
      <c r="W123" s="186">
        <f t="shared" si="6"/>
        <v>5113000</v>
      </c>
    </row>
    <row r="124" spans="1:23" x14ac:dyDescent="0.25">
      <c r="B124" s="169">
        <f t="shared" si="7"/>
        <v>118</v>
      </c>
      <c r="C124" s="191" t="s">
        <v>30</v>
      </c>
      <c r="D124" s="190" t="s">
        <v>614</v>
      </c>
      <c r="E124" s="278" t="s">
        <v>19</v>
      </c>
      <c r="F124" s="156" t="s">
        <v>31</v>
      </c>
      <c r="G124" s="287">
        <v>42234.625</v>
      </c>
      <c r="H124" s="187">
        <f t="shared" si="4"/>
        <v>3</v>
      </c>
      <c r="I124" s="287">
        <v>42268.666666666664</v>
      </c>
      <c r="J124" s="187">
        <f t="shared" si="4"/>
        <v>3</v>
      </c>
      <c r="K124" s="166">
        <v>24</v>
      </c>
      <c r="L124" s="166">
        <v>3</v>
      </c>
      <c r="M124" s="167">
        <v>270000000</v>
      </c>
      <c r="N124" s="167">
        <v>265986000</v>
      </c>
      <c r="O124" s="167">
        <v>264000000</v>
      </c>
      <c r="P124" s="167">
        <f t="shared" si="5"/>
        <v>1986000</v>
      </c>
      <c r="Q124" s="156" t="s">
        <v>21</v>
      </c>
      <c r="R124" s="157"/>
      <c r="W124" s="186">
        <f t="shared" si="6"/>
        <v>4014000</v>
      </c>
    </row>
    <row r="125" spans="1:23" x14ac:dyDescent="0.25">
      <c r="B125" s="169">
        <f t="shared" si="7"/>
        <v>119</v>
      </c>
      <c r="C125" s="191" t="s">
        <v>25</v>
      </c>
      <c r="D125" s="190" t="s">
        <v>588</v>
      </c>
      <c r="E125" s="278" t="s">
        <v>24</v>
      </c>
      <c r="F125" s="156" t="s">
        <v>20</v>
      </c>
      <c r="G125" s="287">
        <v>42223.625</v>
      </c>
      <c r="H125" s="187">
        <f t="shared" si="4"/>
        <v>3</v>
      </c>
      <c r="I125" s="287">
        <v>42254.666666666664</v>
      </c>
      <c r="J125" s="187">
        <f t="shared" si="4"/>
        <v>3</v>
      </c>
      <c r="K125" s="166">
        <v>20</v>
      </c>
      <c r="L125" s="166">
        <v>4</v>
      </c>
      <c r="M125" s="167">
        <v>1237500000</v>
      </c>
      <c r="N125" s="167">
        <v>1199738000</v>
      </c>
      <c r="O125" s="167">
        <v>1195698000</v>
      </c>
      <c r="P125" s="167">
        <f t="shared" si="5"/>
        <v>4040000</v>
      </c>
      <c r="Q125" s="156" t="s">
        <v>545</v>
      </c>
      <c r="R125" s="157"/>
      <c r="W125" s="186">
        <f t="shared" si="6"/>
        <v>37762000</v>
      </c>
    </row>
    <row r="126" spans="1:23" s="2" customFormat="1" x14ac:dyDescent="0.25">
      <c r="A126"/>
      <c r="B126" s="169">
        <f t="shared" si="7"/>
        <v>120</v>
      </c>
      <c r="C126" s="80" t="s">
        <v>25</v>
      </c>
      <c r="D126" s="190" t="s">
        <v>588</v>
      </c>
      <c r="E126" s="280" t="s">
        <v>27</v>
      </c>
      <c r="F126" s="12" t="s">
        <v>20</v>
      </c>
      <c r="G126" s="286">
        <v>42223.625</v>
      </c>
      <c r="H126" s="9">
        <f t="shared" si="4"/>
        <v>3</v>
      </c>
      <c r="I126" s="286">
        <v>42254.666666666664</v>
      </c>
      <c r="J126" s="9">
        <f t="shared" si="4"/>
        <v>3</v>
      </c>
      <c r="K126" s="174">
        <v>21</v>
      </c>
      <c r="L126" s="174">
        <v>4</v>
      </c>
      <c r="M126" s="17">
        <v>1375000000</v>
      </c>
      <c r="N126" s="17">
        <v>1333713000</v>
      </c>
      <c r="O126" s="17">
        <v>1329508000</v>
      </c>
      <c r="P126" s="17">
        <f t="shared" ref="P126:P187" si="8">N126-O126</f>
        <v>4205000</v>
      </c>
      <c r="Q126" s="4" t="s">
        <v>26</v>
      </c>
      <c r="R126" s="24"/>
      <c r="W126" s="186">
        <f t="shared" si="6"/>
        <v>41287000</v>
      </c>
    </row>
    <row r="127" spans="1:23" s="2" customFormat="1" ht="30" x14ac:dyDescent="0.25">
      <c r="A127"/>
      <c r="B127" s="170">
        <f t="shared" ref="B127:B141" si="9">B126+1</f>
        <v>121</v>
      </c>
      <c r="C127" s="80" t="s">
        <v>25</v>
      </c>
      <c r="D127" s="190" t="s">
        <v>588</v>
      </c>
      <c r="E127" s="281" t="s">
        <v>28</v>
      </c>
      <c r="F127" s="12" t="s">
        <v>20</v>
      </c>
      <c r="G127" s="286">
        <v>42223.354166666664</v>
      </c>
      <c r="H127" s="9">
        <f t="shared" si="4"/>
        <v>3</v>
      </c>
      <c r="I127" s="286">
        <v>42257.666666666664</v>
      </c>
      <c r="J127" s="9">
        <f t="shared" si="4"/>
        <v>3</v>
      </c>
      <c r="K127" s="173">
        <v>15</v>
      </c>
      <c r="L127" s="173">
        <v>2</v>
      </c>
      <c r="M127" s="17">
        <v>700000000</v>
      </c>
      <c r="N127" s="17">
        <v>679616000</v>
      </c>
      <c r="O127" s="17">
        <v>658379000</v>
      </c>
      <c r="P127" s="17">
        <f t="shared" si="8"/>
        <v>21237000</v>
      </c>
      <c r="Q127" s="4" t="s">
        <v>99</v>
      </c>
      <c r="R127" s="24"/>
      <c r="W127" s="186">
        <f t="shared" si="6"/>
        <v>20384000</v>
      </c>
    </row>
    <row r="128" spans="1:23" s="2" customFormat="1" x14ac:dyDescent="0.25">
      <c r="A128"/>
      <c r="B128" s="171">
        <f t="shared" si="9"/>
        <v>122</v>
      </c>
      <c r="C128" s="80" t="s">
        <v>30</v>
      </c>
      <c r="D128" s="190" t="s">
        <v>614</v>
      </c>
      <c r="E128" s="281" t="s">
        <v>29</v>
      </c>
      <c r="F128" s="12" t="s">
        <v>31</v>
      </c>
      <c r="G128" s="286">
        <v>42221.75</v>
      </c>
      <c r="H128" s="9">
        <f t="shared" si="4"/>
        <v>3</v>
      </c>
      <c r="I128" s="286">
        <v>42275.666666666664</v>
      </c>
      <c r="J128" s="9">
        <f t="shared" si="4"/>
        <v>3</v>
      </c>
      <c r="K128" s="174">
        <v>16</v>
      </c>
      <c r="L128" s="174">
        <v>4</v>
      </c>
      <c r="M128" s="17">
        <v>300000000</v>
      </c>
      <c r="N128" s="17">
        <v>292933000</v>
      </c>
      <c r="O128" s="17">
        <v>289858000</v>
      </c>
      <c r="P128" s="17">
        <f t="shared" si="8"/>
        <v>3075000</v>
      </c>
      <c r="Q128" s="4" t="s">
        <v>32</v>
      </c>
      <c r="R128" s="24"/>
      <c r="W128" s="186">
        <f t="shared" si="6"/>
        <v>7067000</v>
      </c>
    </row>
    <row r="129" spans="1:23" s="2" customFormat="1" ht="30" x14ac:dyDescent="0.25">
      <c r="A129"/>
      <c r="B129" s="170">
        <f t="shared" si="9"/>
        <v>123</v>
      </c>
      <c r="C129" s="80" t="s">
        <v>34</v>
      </c>
      <c r="D129" s="190" t="s">
        <v>588</v>
      </c>
      <c r="E129" s="281" t="s">
        <v>33</v>
      </c>
      <c r="F129" s="12" t="s">
        <v>20</v>
      </c>
      <c r="G129" s="286">
        <v>42227.541666666664</v>
      </c>
      <c r="H129" s="9">
        <f t="shared" si="4"/>
        <v>3</v>
      </c>
      <c r="I129" s="286">
        <v>42251.666666666664</v>
      </c>
      <c r="J129" s="9">
        <f t="shared" si="4"/>
        <v>3</v>
      </c>
      <c r="K129" s="173">
        <v>17</v>
      </c>
      <c r="L129" s="173">
        <v>3</v>
      </c>
      <c r="M129" s="19">
        <v>500000000</v>
      </c>
      <c r="N129" s="19">
        <v>484718000</v>
      </c>
      <c r="O129" s="19">
        <v>482360000</v>
      </c>
      <c r="P129" s="17">
        <f t="shared" si="8"/>
        <v>2358000</v>
      </c>
      <c r="Q129" s="4" t="s">
        <v>35</v>
      </c>
      <c r="R129" s="24"/>
      <c r="W129" s="186">
        <f t="shared" si="6"/>
        <v>15282000</v>
      </c>
    </row>
    <row r="130" spans="1:23" s="2" customFormat="1" ht="30" x14ac:dyDescent="0.25">
      <c r="A130"/>
      <c r="B130" s="170">
        <f t="shared" si="9"/>
        <v>124</v>
      </c>
      <c r="C130" s="80" t="s">
        <v>38</v>
      </c>
      <c r="D130" s="190" t="s">
        <v>599</v>
      </c>
      <c r="E130" s="281" t="s">
        <v>37</v>
      </c>
      <c r="F130" s="12" t="s">
        <v>39</v>
      </c>
      <c r="G130" s="287">
        <v>42234.958333333336</v>
      </c>
      <c r="H130" s="187">
        <f t="shared" si="4"/>
        <v>3</v>
      </c>
      <c r="I130" s="287">
        <v>42265.666666666664</v>
      </c>
      <c r="J130" s="187">
        <f t="shared" si="4"/>
        <v>3</v>
      </c>
      <c r="K130" s="173">
        <v>31</v>
      </c>
      <c r="L130" s="173">
        <v>3</v>
      </c>
      <c r="M130" s="17">
        <v>2705000000</v>
      </c>
      <c r="N130" s="19">
        <v>2704729000</v>
      </c>
      <c r="O130" s="19">
        <v>2702700000</v>
      </c>
      <c r="P130" s="17">
        <f t="shared" si="8"/>
        <v>2029000</v>
      </c>
      <c r="Q130" s="4" t="s">
        <v>40</v>
      </c>
      <c r="R130" s="24"/>
      <c r="W130" s="186">
        <f t="shared" si="6"/>
        <v>271000</v>
      </c>
    </row>
    <row r="131" spans="1:23" s="2" customFormat="1" x14ac:dyDescent="0.25">
      <c r="A131"/>
      <c r="B131" s="171">
        <f t="shared" si="9"/>
        <v>125</v>
      </c>
      <c r="C131" s="80" t="s">
        <v>34</v>
      </c>
      <c r="D131" s="190" t="s">
        <v>588</v>
      </c>
      <c r="E131" s="281" t="s">
        <v>41</v>
      </c>
      <c r="F131" s="12" t="s">
        <v>20</v>
      </c>
      <c r="G131" s="288">
        <v>42226.333333333336</v>
      </c>
      <c r="H131" s="188">
        <f t="shared" si="4"/>
        <v>3</v>
      </c>
      <c r="I131" s="288">
        <v>42258.458333333336</v>
      </c>
      <c r="J131" s="188">
        <f t="shared" si="4"/>
        <v>3</v>
      </c>
      <c r="K131" s="174">
        <v>15</v>
      </c>
      <c r="L131" s="174">
        <v>5</v>
      </c>
      <c r="M131" s="14">
        <v>220000000</v>
      </c>
      <c r="N131" s="14">
        <v>214416000</v>
      </c>
      <c r="O131" s="14">
        <v>211273000</v>
      </c>
      <c r="P131" s="17">
        <f t="shared" si="8"/>
        <v>3143000</v>
      </c>
      <c r="Q131" s="4" t="s">
        <v>42</v>
      </c>
      <c r="R131" s="24"/>
      <c r="W131" s="186">
        <f t="shared" si="6"/>
        <v>5584000</v>
      </c>
    </row>
    <row r="132" spans="1:23" s="2" customFormat="1" x14ac:dyDescent="0.25">
      <c r="A132"/>
      <c r="B132" s="171">
        <f t="shared" si="9"/>
        <v>126</v>
      </c>
      <c r="C132" s="52" t="s">
        <v>34</v>
      </c>
      <c r="D132" s="190" t="s">
        <v>588</v>
      </c>
      <c r="E132" s="282" t="s">
        <v>43</v>
      </c>
      <c r="F132" s="12" t="s">
        <v>20</v>
      </c>
      <c r="G132" s="288">
        <v>42226.333333333336</v>
      </c>
      <c r="H132" s="188">
        <f t="shared" si="4"/>
        <v>3</v>
      </c>
      <c r="I132" s="288">
        <v>42258.458333333336</v>
      </c>
      <c r="J132" s="188">
        <f t="shared" si="4"/>
        <v>3</v>
      </c>
      <c r="K132" s="174">
        <v>14</v>
      </c>
      <c r="L132" s="174">
        <v>3</v>
      </c>
      <c r="M132" s="14">
        <v>242000000</v>
      </c>
      <c r="N132" s="14">
        <v>236207000</v>
      </c>
      <c r="O132" s="14">
        <v>233391000</v>
      </c>
      <c r="P132" s="17">
        <f t="shared" si="8"/>
        <v>2816000</v>
      </c>
      <c r="Q132" s="4" t="s">
        <v>44</v>
      </c>
      <c r="R132" s="24"/>
      <c r="W132" s="186">
        <f t="shared" si="6"/>
        <v>5793000</v>
      </c>
    </row>
    <row r="133" spans="1:23" s="2" customFormat="1" x14ac:dyDescent="0.25">
      <c r="A133"/>
      <c r="B133" s="171">
        <f t="shared" si="9"/>
        <v>127</v>
      </c>
      <c r="C133" s="80" t="s">
        <v>30</v>
      </c>
      <c r="D133" s="190" t="s">
        <v>614</v>
      </c>
      <c r="E133" s="282" t="s">
        <v>45</v>
      </c>
      <c r="F133" s="12" t="s">
        <v>20</v>
      </c>
      <c r="G133" s="288">
        <v>42219.944444444445</v>
      </c>
      <c r="H133" s="188">
        <f t="shared" si="4"/>
        <v>3</v>
      </c>
      <c r="I133" s="288">
        <v>42257.645833333336</v>
      </c>
      <c r="J133" s="188">
        <f t="shared" si="4"/>
        <v>3</v>
      </c>
      <c r="K133" s="174">
        <v>26</v>
      </c>
      <c r="L133" s="174">
        <v>3</v>
      </c>
      <c r="M133" s="14">
        <v>750000000</v>
      </c>
      <c r="N133" s="14">
        <v>730908000</v>
      </c>
      <c r="O133" s="14">
        <v>718021000</v>
      </c>
      <c r="P133" s="17">
        <f t="shared" si="8"/>
        <v>12887000</v>
      </c>
      <c r="Q133" s="4" t="s">
        <v>46</v>
      </c>
      <c r="R133" s="24"/>
      <c r="W133" s="186">
        <f t="shared" si="6"/>
        <v>19092000</v>
      </c>
    </row>
    <row r="134" spans="1:23" s="2" customFormat="1" x14ac:dyDescent="0.25">
      <c r="A134"/>
      <c r="B134" s="171">
        <f t="shared" si="9"/>
        <v>128</v>
      </c>
      <c r="C134" s="52" t="s">
        <v>34</v>
      </c>
      <c r="D134" s="190" t="s">
        <v>588</v>
      </c>
      <c r="E134" s="282" t="s">
        <v>47</v>
      </c>
      <c r="F134" s="12" t="s">
        <v>20</v>
      </c>
      <c r="G134" s="288">
        <v>42226.333333333336</v>
      </c>
      <c r="H134" s="188">
        <f t="shared" si="4"/>
        <v>3</v>
      </c>
      <c r="I134" s="288">
        <v>42258.458333333336</v>
      </c>
      <c r="J134" s="188">
        <f t="shared" si="4"/>
        <v>3</v>
      </c>
      <c r="K134" s="10">
        <v>14</v>
      </c>
      <c r="L134" s="10">
        <v>3</v>
      </c>
      <c r="M134" s="14">
        <v>220000000</v>
      </c>
      <c r="N134" s="14">
        <v>214249000</v>
      </c>
      <c r="O134" s="14">
        <v>201091000</v>
      </c>
      <c r="P134" s="17">
        <f t="shared" si="8"/>
        <v>13158000</v>
      </c>
      <c r="Q134" s="4" t="s">
        <v>48</v>
      </c>
      <c r="R134" s="24"/>
      <c r="W134" s="186">
        <f t="shared" si="6"/>
        <v>5751000</v>
      </c>
    </row>
    <row r="135" spans="1:23" s="2" customFormat="1" x14ac:dyDescent="0.25">
      <c r="A135"/>
      <c r="B135" s="171">
        <f t="shared" si="9"/>
        <v>129</v>
      </c>
      <c r="C135" s="52" t="s">
        <v>34</v>
      </c>
      <c r="D135" s="190" t="s">
        <v>588</v>
      </c>
      <c r="E135" s="282" t="s">
        <v>49</v>
      </c>
      <c r="F135" s="12" t="s">
        <v>20</v>
      </c>
      <c r="G135" s="288">
        <v>42226.333333333336</v>
      </c>
      <c r="H135" s="188">
        <f t="shared" si="4"/>
        <v>3</v>
      </c>
      <c r="I135" s="288">
        <v>42258.458333333336</v>
      </c>
      <c r="J135" s="188">
        <f t="shared" si="4"/>
        <v>3</v>
      </c>
      <c r="K135" s="10">
        <v>15</v>
      </c>
      <c r="L135" s="10">
        <v>4</v>
      </c>
      <c r="M135" s="14">
        <v>220000000</v>
      </c>
      <c r="N135" s="14">
        <v>209603000</v>
      </c>
      <c r="O135" s="14">
        <v>206231000</v>
      </c>
      <c r="P135" s="17">
        <f t="shared" si="8"/>
        <v>3372000</v>
      </c>
      <c r="Q135" s="4" t="s">
        <v>50</v>
      </c>
      <c r="R135" s="24"/>
      <c r="W135" s="186">
        <f t="shared" si="6"/>
        <v>10397000</v>
      </c>
    </row>
    <row r="136" spans="1:23" s="2" customFormat="1" x14ac:dyDescent="0.25">
      <c r="A136"/>
      <c r="B136" s="171">
        <f t="shared" si="9"/>
        <v>130</v>
      </c>
      <c r="C136" s="80" t="s">
        <v>38</v>
      </c>
      <c r="D136" s="190" t="s">
        <v>599</v>
      </c>
      <c r="E136" s="282" t="s">
        <v>51</v>
      </c>
      <c r="F136" s="12" t="s">
        <v>20</v>
      </c>
      <c r="G136" s="288">
        <v>42216.708333333336</v>
      </c>
      <c r="H136" s="188">
        <f t="shared" ref="H136:H167" si="10">IF(AND(G136&gt;=$T$1,G136&lt;=$U$1),1,IF(AND(G136&gt;=$T$2,G136&lt;=$U$2),2,IF(AND(G136&gt;=$T$3,G136&lt;=$U$3),3,IF(AND(G136&gt;=$T$4,G136&lt;=$U$4),4,0))))</f>
        <v>3</v>
      </c>
      <c r="I136" s="288">
        <v>42245.666666666664</v>
      </c>
      <c r="J136" s="188">
        <f t="shared" ref="J136:J167" si="11">IF(AND(I136&gt;=$T$1,I136&lt;=$U$1),1,IF(AND(I136&gt;=$T$2,I136&lt;=$U$2),2,IF(AND(I136&gt;=$T$3,I136&lt;=$U$3),3,IF(AND(I136&gt;=$T$4,I136&lt;=$U$4),4,0))))</f>
        <v>3</v>
      </c>
      <c r="K136" s="10">
        <v>30</v>
      </c>
      <c r="L136" s="10">
        <v>3</v>
      </c>
      <c r="M136" s="14">
        <v>1161137000</v>
      </c>
      <c r="N136" s="14">
        <v>1146707000</v>
      </c>
      <c r="O136" s="14">
        <v>1139500000</v>
      </c>
      <c r="P136" s="17">
        <f t="shared" si="8"/>
        <v>7207000</v>
      </c>
      <c r="Q136" s="4" t="s">
        <v>52</v>
      </c>
      <c r="R136" s="24"/>
      <c r="W136" s="186">
        <f t="shared" ref="W136:W199" si="12">M136-N136</f>
        <v>14430000</v>
      </c>
    </row>
    <row r="137" spans="1:23" s="2" customFormat="1" ht="30" x14ac:dyDescent="0.25">
      <c r="A137"/>
      <c r="B137" s="170">
        <f t="shared" si="9"/>
        <v>131</v>
      </c>
      <c r="C137" s="53" t="s">
        <v>30</v>
      </c>
      <c r="D137" s="190" t="s">
        <v>614</v>
      </c>
      <c r="E137" s="283" t="s">
        <v>53</v>
      </c>
      <c r="F137" s="12" t="s">
        <v>20</v>
      </c>
      <c r="G137" s="287">
        <v>42216.583333333336</v>
      </c>
      <c r="H137" s="187">
        <f t="shared" si="10"/>
        <v>3</v>
      </c>
      <c r="I137" s="287">
        <v>42247.666666666664</v>
      </c>
      <c r="J137" s="187">
        <f t="shared" si="11"/>
        <v>3</v>
      </c>
      <c r="K137" s="9">
        <v>21</v>
      </c>
      <c r="L137" s="9">
        <v>3</v>
      </c>
      <c r="M137" s="19">
        <v>2500000000</v>
      </c>
      <c r="N137" s="19">
        <v>2430380000</v>
      </c>
      <c r="O137" s="19">
        <v>2406741000</v>
      </c>
      <c r="P137" s="17">
        <f t="shared" si="8"/>
        <v>23639000</v>
      </c>
      <c r="Q137" s="4" t="s">
        <v>54</v>
      </c>
      <c r="R137" s="24"/>
      <c r="W137" s="186">
        <f t="shared" si="12"/>
        <v>69620000</v>
      </c>
    </row>
    <row r="138" spans="1:23" s="2" customFormat="1" x14ac:dyDescent="0.25">
      <c r="A138"/>
      <c r="B138" s="171">
        <f t="shared" si="9"/>
        <v>132</v>
      </c>
      <c r="C138" s="52" t="s">
        <v>34</v>
      </c>
      <c r="D138" s="190" t="s">
        <v>588</v>
      </c>
      <c r="E138" s="282" t="s">
        <v>55</v>
      </c>
      <c r="F138" s="12" t="s">
        <v>20</v>
      </c>
      <c r="G138" s="288">
        <v>42214.375</v>
      </c>
      <c r="H138" s="188">
        <f t="shared" si="10"/>
        <v>3</v>
      </c>
      <c r="I138" s="288">
        <v>42237.999305555553</v>
      </c>
      <c r="J138" s="188">
        <f t="shared" si="11"/>
        <v>3</v>
      </c>
      <c r="K138" s="10">
        <v>21</v>
      </c>
      <c r="L138" s="10">
        <v>3</v>
      </c>
      <c r="M138" s="14">
        <v>742500000</v>
      </c>
      <c r="N138" s="14">
        <v>720737000</v>
      </c>
      <c r="O138" s="14">
        <v>716020000</v>
      </c>
      <c r="P138" s="17">
        <f t="shared" si="8"/>
        <v>4717000</v>
      </c>
      <c r="Q138" s="4" t="s">
        <v>56</v>
      </c>
      <c r="R138" s="24"/>
      <c r="W138" s="186">
        <f t="shared" si="12"/>
        <v>21763000</v>
      </c>
    </row>
    <row r="139" spans="1:23" s="2" customFormat="1" ht="30" x14ac:dyDescent="0.25">
      <c r="A139"/>
      <c r="B139" s="170">
        <f t="shared" si="9"/>
        <v>133</v>
      </c>
      <c r="C139" s="53" t="s">
        <v>34</v>
      </c>
      <c r="D139" s="190" t="s">
        <v>588</v>
      </c>
      <c r="E139" s="283" t="s">
        <v>57</v>
      </c>
      <c r="F139" s="12" t="s">
        <v>20</v>
      </c>
      <c r="G139" s="287">
        <v>42213.645833333336</v>
      </c>
      <c r="H139" s="187">
        <f t="shared" si="10"/>
        <v>3</v>
      </c>
      <c r="I139" s="287">
        <v>42237.999305555553</v>
      </c>
      <c r="J139" s="187">
        <f t="shared" si="11"/>
        <v>3</v>
      </c>
      <c r="K139" s="9">
        <v>18</v>
      </c>
      <c r="L139" s="9">
        <v>3</v>
      </c>
      <c r="M139" s="19">
        <v>750000000</v>
      </c>
      <c r="N139" s="19">
        <v>727225000</v>
      </c>
      <c r="O139" s="19">
        <v>719314000</v>
      </c>
      <c r="P139" s="17">
        <f t="shared" si="8"/>
        <v>7911000</v>
      </c>
      <c r="Q139" s="4" t="s">
        <v>58</v>
      </c>
      <c r="R139" s="24"/>
      <c r="W139" s="186">
        <f t="shared" si="12"/>
        <v>22775000</v>
      </c>
    </row>
    <row r="140" spans="1:23" s="2" customFormat="1" ht="30" x14ac:dyDescent="0.25">
      <c r="A140"/>
      <c r="B140" s="170">
        <f t="shared" si="9"/>
        <v>134</v>
      </c>
      <c r="C140" s="53" t="s">
        <v>30</v>
      </c>
      <c r="D140" s="190" t="s">
        <v>614</v>
      </c>
      <c r="E140" s="283" t="s">
        <v>59</v>
      </c>
      <c r="F140" s="12" t="s">
        <v>20</v>
      </c>
      <c r="G140" s="287">
        <v>42213.513888888891</v>
      </c>
      <c r="H140" s="187">
        <f t="shared" si="10"/>
        <v>3</v>
      </c>
      <c r="I140" s="287">
        <v>42247.333333333336</v>
      </c>
      <c r="J140" s="187">
        <f t="shared" si="11"/>
        <v>3</v>
      </c>
      <c r="K140" s="9">
        <v>22</v>
      </c>
      <c r="L140" s="9">
        <v>4</v>
      </c>
      <c r="M140" s="19">
        <v>500000000</v>
      </c>
      <c r="N140" s="19">
        <v>486814000</v>
      </c>
      <c r="O140" s="19">
        <v>434717000</v>
      </c>
      <c r="P140" s="17">
        <f t="shared" si="8"/>
        <v>52097000</v>
      </c>
      <c r="Q140" s="4" t="s">
        <v>60</v>
      </c>
      <c r="R140" s="24"/>
      <c r="W140" s="186">
        <f t="shared" si="12"/>
        <v>13186000</v>
      </c>
    </row>
    <row r="141" spans="1:23" s="2" customFormat="1" ht="30" x14ac:dyDescent="0.25">
      <c r="A141"/>
      <c r="B141" s="170">
        <f t="shared" si="9"/>
        <v>135</v>
      </c>
      <c r="C141" s="22" t="s">
        <v>62</v>
      </c>
      <c r="D141" s="53" t="s">
        <v>615</v>
      </c>
      <c r="E141" s="283" t="s">
        <v>61</v>
      </c>
      <c r="F141" s="12" t="s">
        <v>39</v>
      </c>
      <c r="G141" s="287">
        <v>42213.416666666664</v>
      </c>
      <c r="H141" s="187">
        <f t="shared" si="10"/>
        <v>3</v>
      </c>
      <c r="I141" s="287">
        <v>42254.999305555553</v>
      </c>
      <c r="J141" s="187">
        <f t="shared" si="11"/>
        <v>3</v>
      </c>
      <c r="K141" s="9">
        <v>40</v>
      </c>
      <c r="L141" s="9">
        <v>4</v>
      </c>
      <c r="M141" s="19">
        <v>240672000</v>
      </c>
      <c r="N141" s="19">
        <v>240663720</v>
      </c>
      <c r="O141" s="19">
        <v>234600000</v>
      </c>
      <c r="P141" s="17">
        <f t="shared" si="8"/>
        <v>6063720</v>
      </c>
      <c r="Q141" s="4" t="s">
        <v>63</v>
      </c>
      <c r="R141" s="24"/>
      <c r="W141" s="186">
        <f t="shared" si="12"/>
        <v>8280</v>
      </c>
    </row>
    <row r="142" spans="1:23" s="2" customFormat="1" x14ac:dyDescent="0.25">
      <c r="A142"/>
      <c r="B142" s="171">
        <f t="shared" ref="B142:B157" si="13">B141+1</f>
        <v>136</v>
      </c>
      <c r="C142" s="52" t="s">
        <v>65</v>
      </c>
      <c r="D142" s="190" t="s">
        <v>623</v>
      </c>
      <c r="E142" s="282" t="s">
        <v>64</v>
      </c>
      <c r="F142" s="12" t="s">
        <v>20</v>
      </c>
      <c r="G142" s="288">
        <v>42213.375</v>
      </c>
      <c r="H142" s="188">
        <f t="shared" si="10"/>
        <v>3</v>
      </c>
      <c r="I142" s="288">
        <v>42250.625</v>
      </c>
      <c r="J142" s="188">
        <f t="shared" si="11"/>
        <v>3</v>
      </c>
      <c r="K142" s="10">
        <v>27</v>
      </c>
      <c r="L142" s="10">
        <v>5</v>
      </c>
      <c r="M142" s="14">
        <v>291000000</v>
      </c>
      <c r="N142" s="14">
        <v>290700000</v>
      </c>
      <c r="O142" s="14">
        <v>269259000</v>
      </c>
      <c r="P142" s="17">
        <f t="shared" si="8"/>
        <v>21441000</v>
      </c>
      <c r="Q142" s="4" t="s">
        <v>10</v>
      </c>
      <c r="R142" s="24"/>
      <c r="W142" s="186">
        <f t="shared" si="12"/>
        <v>300000</v>
      </c>
    </row>
    <row r="143" spans="1:23" s="2" customFormat="1" ht="30" x14ac:dyDescent="0.25">
      <c r="A143"/>
      <c r="B143" s="170">
        <f t="shared" si="13"/>
        <v>137</v>
      </c>
      <c r="C143" s="53" t="s">
        <v>65</v>
      </c>
      <c r="D143" s="190" t="s">
        <v>623</v>
      </c>
      <c r="E143" s="283" t="s">
        <v>66</v>
      </c>
      <c r="F143" s="12" t="s">
        <v>20</v>
      </c>
      <c r="G143" s="287">
        <v>42213.375</v>
      </c>
      <c r="H143" s="187">
        <f t="shared" si="10"/>
        <v>3</v>
      </c>
      <c r="I143" s="287">
        <v>42250.625</v>
      </c>
      <c r="J143" s="187">
        <f t="shared" si="11"/>
        <v>3</v>
      </c>
      <c r="K143" s="9">
        <v>39</v>
      </c>
      <c r="L143" s="9">
        <v>5</v>
      </c>
      <c r="M143" s="19">
        <v>480000000</v>
      </c>
      <c r="N143" s="19">
        <v>479500000</v>
      </c>
      <c r="O143" s="19">
        <v>474985000</v>
      </c>
      <c r="P143" s="17">
        <f t="shared" si="8"/>
        <v>4515000</v>
      </c>
      <c r="Q143" s="4" t="s">
        <v>67</v>
      </c>
      <c r="R143" s="24"/>
      <c r="W143" s="186">
        <f t="shared" si="12"/>
        <v>500000</v>
      </c>
    </row>
    <row r="144" spans="1:23" s="5" customFormat="1" ht="30" x14ac:dyDescent="0.25">
      <c r="A144"/>
      <c r="B144" s="170">
        <f t="shared" si="13"/>
        <v>138</v>
      </c>
      <c r="C144" s="53" t="s">
        <v>69</v>
      </c>
      <c r="D144" s="190" t="s">
        <v>602</v>
      </c>
      <c r="E144" s="283" t="s">
        <v>68</v>
      </c>
      <c r="F144" s="50" t="s">
        <v>20</v>
      </c>
      <c r="G144" s="287">
        <v>42212.875</v>
      </c>
      <c r="H144" s="187">
        <f t="shared" si="10"/>
        <v>3</v>
      </c>
      <c r="I144" s="287">
        <v>42255.604166666664</v>
      </c>
      <c r="J144" s="187">
        <f t="shared" si="11"/>
        <v>3</v>
      </c>
      <c r="K144" s="9">
        <v>33</v>
      </c>
      <c r="L144" s="9">
        <v>3</v>
      </c>
      <c r="M144" s="19">
        <v>770000000</v>
      </c>
      <c r="N144" s="19">
        <v>764972000</v>
      </c>
      <c r="O144" s="19">
        <v>653276000</v>
      </c>
      <c r="P144" s="17">
        <f t="shared" si="8"/>
        <v>111696000</v>
      </c>
      <c r="Q144" s="4" t="s">
        <v>70</v>
      </c>
      <c r="R144" s="26"/>
      <c r="S144" s="2"/>
      <c r="W144" s="186">
        <f t="shared" si="12"/>
        <v>5028000</v>
      </c>
    </row>
    <row r="145" spans="1:23" s="5" customFormat="1" x14ac:dyDescent="0.25">
      <c r="A145"/>
      <c r="B145" s="171">
        <f t="shared" si="13"/>
        <v>139</v>
      </c>
      <c r="C145" s="52" t="s">
        <v>72</v>
      </c>
      <c r="D145" s="52" t="s">
        <v>627</v>
      </c>
      <c r="E145" s="282" t="s">
        <v>71</v>
      </c>
      <c r="F145" s="50" t="s">
        <v>20</v>
      </c>
      <c r="G145" s="288">
        <v>42212.541666666664</v>
      </c>
      <c r="H145" s="188">
        <f t="shared" si="10"/>
        <v>3</v>
      </c>
      <c r="I145" s="288">
        <v>42243.666666666664</v>
      </c>
      <c r="J145" s="188">
        <f t="shared" si="11"/>
        <v>3</v>
      </c>
      <c r="K145" s="10">
        <v>26</v>
      </c>
      <c r="L145" s="10">
        <v>3</v>
      </c>
      <c r="M145" s="14">
        <v>500000000</v>
      </c>
      <c r="N145" s="14">
        <v>495893000</v>
      </c>
      <c r="O145" s="14">
        <v>490632000</v>
      </c>
      <c r="P145" s="17">
        <f t="shared" si="8"/>
        <v>5261000</v>
      </c>
      <c r="Q145" s="4" t="s">
        <v>50</v>
      </c>
      <c r="R145" s="26"/>
      <c r="S145" s="2"/>
      <c r="W145" s="186">
        <f t="shared" si="12"/>
        <v>4107000</v>
      </c>
    </row>
    <row r="146" spans="1:23" s="6" customFormat="1" x14ac:dyDescent="0.25">
      <c r="A146"/>
      <c r="B146" s="171">
        <f t="shared" si="13"/>
        <v>140</v>
      </c>
      <c r="C146" s="52" t="s">
        <v>34</v>
      </c>
      <c r="D146" s="190" t="s">
        <v>588</v>
      </c>
      <c r="E146" s="282" t="s">
        <v>73</v>
      </c>
      <c r="F146" s="51" t="s">
        <v>20</v>
      </c>
      <c r="G146" s="288">
        <v>42208.75</v>
      </c>
      <c r="H146" s="188">
        <f t="shared" si="10"/>
        <v>3</v>
      </c>
      <c r="I146" s="288">
        <v>42241.666666666664</v>
      </c>
      <c r="J146" s="188">
        <f t="shared" si="11"/>
        <v>3</v>
      </c>
      <c r="K146" s="10">
        <v>17</v>
      </c>
      <c r="L146" s="10">
        <v>4</v>
      </c>
      <c r="M146" s="14">
        <v>1850000000</v>
      </c>
      <c r="N146" s="14">
        <v>1795171000</v>
      </c>
      <c r="O146" s="14">
        <v>1777102000</v>
      </c>
      <c r="P146" s="17">
        <f t="shared" si="8"/>
        <v>18069000</v>
      </c>
      <c r="Q146" s="4" t="s">
        <v>6</v>
      </c>
      <c r="R146" s="27"/>
      <c r="S146" s="2"/>
      <c r="W146" s="186">
        <f t="shared" si="12"/>
        <v>54829000</v>
      </c>
    </row>
    <row r="147" spans="1:23" s="2" customFormat="1" x14ac:dyDescent="0.25">
      <c r="A147"/>
      <c r="B147" s="171">
        <f t="shared" si="13"/>
        <v>141</v>
      </c>
      <c r="C147" s="52" t="s">
        <v>34</v>
      </c>
      <c r="D147" s="190" t="s">
        <v>588</v>
      </c>
      <c r="E147" s="282" t="s">
        <v>74</v>
      </c>
      <c r="F147" s="12" t="s">
        <v>20</v>
      </c>
      <c r="G147" s="288">
        <v>42194.649305555555</v>
      </c>
      <c r="H147" s="188">
        <f t="shared" si="10"/>
        <v>3</v>
      </c>
      <c r="I147" s="288">
        <v>42233.583333333336</v>
      </c>
      <c r="J147" s="188">
        <f t="shared" si="11"/>
        <v>3</v>
      </c>
      <c r="K147" s="10">
        <v>23</v>
      </c>
      <c r="L147" s="10">
        <v>3</v>
      </c>
      <c r="M147" s="14">
        <v>750000000</v>
      </c>
      <c r="N147" s="14">
        <v>726848000</v>
      </c>
      <c r="O147" s="14">
        <v>714032000</v>
      </c>
      <c r="P147" s="17">
        <f t="shared" si="8"/>
        <v>12816000</v>
      </c>
      <c r="Q147" s="4" t="s">
        <v>44</v>
      </c>
      <c r="R147" s="24"/>
      <c r="W147" s="186">
        <f t="shared" si="12"/>
        <v>23152000</v>
      </c>
    </row>
    <row r="148" spans="1:23" s="2" customFormat="1" ht="30" x14ac:dyDescent="0.25">
      <c r="A148"/>
      <c r="B148" s="170">
        <f t="shared" si="13"/>
        <v>142</v>
      </c>
      <c r="C148" s="53" t="s">
        <v>34</v>
      </c>
      <c r="D148" s="190" t="s">
        <v>588</v>
      </c>
      <c r="E148" s="283" t="s">
        <v>75</v>
      </c>
      <c r="F148" s="12" t="s">
        <v>20</v>
      </c>
      <c r="G148" s="287">
        <v>42194.739583333336</v>
      </c>
      <c r="H148" s="187">
        <f t="shared" si="10"/>
        <v>3</v>
      </c>
      <c r="I148" s="287">
        <v>42236.666666666664</v>
      </c>
      <c r="J148" s="187">
        <f t="shared" si="11"/>
        <v>3</v>
      </c>
      <c r="K148" s="9">
        <v>22</v>
      </c>
      <c r="L148" s="9">
        <v>5</v>
      </c>
      <c r="M148" s="19">
        <v>1000000000</v>
      </c>
      <c r="N148" s="19">
        <v>970497000</v>
      </c>
      <c r="O148" s="19">
        <v>821377000</v>
      </c>
      <c r="P148" s="17">
        <f t="shared" si="8"/>
        <v>149120000</v>
      </c>
      <c r="Q148" s="4" t="s">
        <v>76</v>
      </c>
      <c r="R148" s="24"/>
      <c r="W148" s="186">
        <f t="shared" si="12"/>
        <v>29503000</v>
      </c>
    </row>
    <row r="149" spans="1:23" s="2" customFormat="1" ht="45" x14ac:dyDescent="0.25">
      <c r="A149"/>
      <c r="B149" s="170">
        <f t="shared" si="13"/>
        <v>143</v>
      </c>
      <c r="C149" s="53" t="s">
        <v>34</v>
      </c>
      <c r="D149" s="190" t="s">
        <v>588</v>
      </c>
      <c r="E149" s="283" t="s">
        <v>77</v>
      </c>
      <c r="F149" s="12" t="s">
        <v>20</v>
      </c>
      <c r="G149" s="287">
        <v>42194.722222222219</v>
      </c>
      <c r="H149" s="187">
        <f t="shared" si="10"/>
        <v>3</v>
      </c>
      <c r="I149" s="287">
        <v>42236.666666666664</v>
      </c>
      <c r="J149" s="187">
        <f t="shared" si="11"/>
        <v>3</v>
      </c>
      <c r="K149" s="9">
        <v>14</v>
      </c>
      <c r="L149" s="9">
        <v>3</v>
      </c>
      <c r="M149" s="19">
        <v>1000000000</v>
      </c>
      <c r="N149" s="19">
        <v>969810000</v>
      </c>
      <c r="O149" s="19">
        <v>960184000</v>
      </c>
      <c r="P149" s="17">
        <f t="shared" si="8"/>
        <v>9626000</v>
      </c>
      <c r="Q149" s="4" t="s">
        <v>58</v>
      </c>
      <c r="R149" s="24"/>
      <c r="W149" s="186">
        <f t="shared" si="12"/>
        <v>30190000</v>
      </c>
    </row>
    <row r="150" spans="1:23" s="2" customFormat="1" ht="30" x14ac:dyDescent="0.25">
      <c r="A150"/>
      <c r="B150" s="170">
        <f t="shared" si="13"/>
        <v>144</v>
      </c>
      <c r="C150" s="53" t="s">
        <v>34</v>
      </c>
      <c r="D150" s="190" t="s">
        <v>588</v>
      </c>
      <c r="E150" s="283" t="s">
        <v>78</v>
      </c>
      <c r="F150" s="12" t="s">
        <v>20</v>
      </c>
      <c r="G150" s="287">
        <v>42194.708333333336</v>
      </c>
      <c r="H150" s="187">
        <f t="shared" si="10"/>
        <v>3</v>
      </c>
      <c r="I150" s="287">
        <v>42236.666666666664</v>
      </c>
      <c r="J150" s="187">
        <f t="shared" si="11"/>
        <v>3</v>
      </c>
      <c r="K150" s="9">
        <v>11</v>
      </c>
      <c r="L150" s="9">
        <v>3</v>
      </c>
      <c r="M150" s="19">
        <v>1000000000</v>
      </c>
      <c r="N150" s="19">
        <v>970415000</v>
      </c>
      <c r="O150" s="19">
        <v>942071000</v>
      </c>
      <c r="P150" s="17">
        <f t="shared" si="8"/>
        <v>28344000</v>
      </c>
      <c r="Q150" s="4" t="s">
        <v>54</v>
      </c>
      <c r="R150" s="24"/>
      <c r="W150" s="186">
        <f t="shared" si="12"/>
        <v>29585000</v>
      </c>
    </row>
    <row r="151" spans="1:23" s="2" customFormat="1" ht="30" x14ac:dyDescent="0.25">
      <c r="A151"/>
      <c r="B151" s="170">
        <f t="shared" si="13"/>
        <v>145</v>
      </c>
      <c r="C151" s="53" t="s">
        <v>34</v>
      </c>
      <c r="D151" s="190" t="s">
        <v>588</v>
      </c>
      <c r="E151" s="283" t="s">
        <v>79</v>
      </c>
      <c r="F151" s="12" t="s">
        <v>20</v>
      </c>
      <c r="G151" s="287">
        <v>42194.708333333336</v>
      </c>
      <c r="H151" s="187">
        <f t="shared" si="10"/>
        <v>3</v>
      </c>
      <c r="I151" s="287">
        <v>42236.666666666664</v>
      </c>
      <c r="J151" s="187">
        <f t="shared" si="11"/>
        <v>3</v>
      </c>
      <c r="K151" s="9">
        <v>14</v>
      </c>
      <c r="L151" s="9">
        <v>3</v>
      </c>
      <c r="M151" s="19">
        <v>1500000000</v>
      </c>
      <c r="N151" s="19">
        <v>1454062000</v>
      </c>
      <c r="O151" s="19">
        <v>1443229000</v>
      </c>
      <c r="P151" s="17">
        <f t="shared" si="8"/>
        <v>10833000</v>
      </c>
      <c r="Q151" s="4" t="s">
        <v>35</v>
      </c>
      <c r="R151" s="24"/>
      <c r="W151" s="186">
        <f t="shared" si="12"/>
        <v>45938000</v>
      </c>
    </row>
    <row r="152" spans="1:23" s="2" customFormat="1" ht="30" x14ac:dyDescent="0.25">
      <c r="A152"/>
      <c r="B152" s="170">
        <f t="shared" si="13"/>
        <v>146</v>
      </c>
      <c r="C152" s="53" t="s">
        <v>34</v>
      </c>
      <c r="D152" s="190" t="s">
        <v>588</v>
      </c>
      <c r="E152" s="283" t="s">
        <v>80</v>
      </c>
      <c r="F152" s="12" t="s">
        <v>20</v>
      </c>
      <c r="G152" s="287">
        <v>42194.75</v>
      </c>
      <c r="H152" s="187">
        <f t="shared" si="10"/>
        <v>3</v>
      </c>
      <c r="I152" s="287">
        <v>42236.666666666664</v>
      </c>
      <c r="J152" s="187">
        <f t="shared" si="11"/>
        <v>3</v>
      </c>
      <c r="K152" s="9">
        <v>14</v>
      </c>
      <c r="L152" s="9">
        <v>3</v>
      </c>
      <c r="M152" s="19">
        <v>1200000000</v>
      </c>
      <c r="N152" s="19">
        <v>1169290000</v>
      </c>
      <c r="O152" s="19">
        <v>1161222000</v>
      </c>
      <c r="P152" s="17">
        <f t="shared" si="8"/>
        <v>8068000</v>
      </c>
      <c r="Q152" s="4" t="s">
        <v>35</v>
      </c>
      <c r="R152" s="24"/>
      <c r="W152" s="186">
        <f t="shared" si="12"/>
        <v>30710000</v>
      </c>
    </row>
    <row r="153" spans="1:23" s="2" customFormat="1" ht="30" x14ac:dyDescent="0.25">
      <c r="A153"/>
      <c r="B153" s="170">
        <f t="shared" si="13"/>
        <v>147</v>
      </c>
      <c r="C153" s="53" t="s">
        <v>34</v>
      </c>
      <c r="D153" s="190" t="s">
        <v>588</v>
      </c>
      <c r="E153" s="283" t="s">
        <v>81</v>
      </c>
      <c r="F153" s="12" t="s">
        <v>20</v>
      </c>
      <c r="G153" s="287">
        <v>42193.666666666664</v>
      </c>
      <c r="H153" s="187">
        <f t="shared" si="10"/>
        <v>3</v>
      </c>
      <c r="I153" s="287">
        <v>42236.666666666664</v>
      </c>
      <c r="J153" s="187">
        <f t="shared" si="11"/>
        <v>3</v>
      </c>
      <c r="K153" s="9">
        <v>19</v>
      </c>
      <c r="L153" s="9">
        <v>3</v>
      </c>
      <c r="M153" s="19">
        <v>1000000000</v>
      </c>
      <c r="N153" s="19">
        <v>970245000</v>
      </c>
      <c r="O153" s="19">
        <v>953463000</v>
      </c>
      <c r="P153" s="17">
        <f t="shared" si="8"/>
        <v>16782000</v>
      </c>
      <c r="Q153" s="4" t="s">
        <v>82</v>
      </c>
      <c r="R153" s="24"/>
      <c r="W153" s="186">
        <f t="shared" si="12"/>
        <v>29755000</v>
      </c>
    </row>
    <row r="154" spans="1:23" s="2" customFormat="1" ht="45" x14ac:dyDescent="0.25">
      <c r="A154"/>
      <c r="B154" s="170">
        <f t="shared" si="13"/>
        <v>148</v>
      </c>
      <c r="C154" s="53" t="s">
        <v>34</v>
      </c>
      <c r="D154" s="190" t="s">
        <v>588</v>
      </c>
      <c r="E154" s="283" t="s">
        <v>83</v>
      </c>
      <c r="F154" s="12" t="s">
        <v>20</v>
      </c>
      <c r="G154" s="287">
        <v>42193.583333333336</v>
      </c>
      <c r="H154" s="187">
        <f t="shared" si="10"/>
        <v>3</v>
      </c>
      <c r="I154" s="287">
        <v>42236.666666666664</v>
      </c>
      <c r="J154" s="187">
        <f t="shared" si="11"/>
        <v>3</v>
      </c>
      <c r="K154" s="9">
        <v>23</v>
      </c>
      <c r="L154" s="9">
        <v>3</v>
      </c>
      <c r="M154" s="19">
        <v>1000000000</v>
      </c>
      <c r="N154" s="19">
        <v>970427000</v>
      </c>
      <c r="O154" s="19">
        <v>940955000</v>
      </c>
      <c r="P154" s="17">
        <f t="shared" si="8"/>
        <v>29472000</v>
      </c>
      <c r="Q154" s="4" t="s">
        <v>84</v>
      </c>
      <c r="R154" s="24"/>
      <c r="W154" s="186">
        <f t="shared" si="12"/>
        <v>29573000</v>
      </c>
    </row>
    <row r="155" spans="1:23" s="2" customFormat="1" ht="45" x14ac:dyDescent="0.25">
      <c r="A155"/>
      <c r="B155" s="170">
        <f t="shared" si="13"/>
        <v>149</v>
      </c>
      <c r="C155" s="53" t="s">
        <v>34</v>
      </c>
      <c r="D155" s="190" t="s">
        <v>588</v>
      </c>
      <c r="E155" s="283" t="s">
        <v>85</v>
      </c>
      <c r="F155" s="12" t="s">
        <v>20</v>
      </c>
      <c r="G155" s="287">
        <v>42192.708333333336</v>
      </c>
      <c r="H155" s="187">
        <f t="shared" si="10"/>
        <v>3</v>
      </c>
      <c r="I155" s="287">
        <v>42234.666666666664</v>
      </c>
      <c r="J155" s="187">
        <f t="shared" si="11"/>
        <v>3</v>
      </c>
      <c r="K155" s="9">
        <v>25</v>
      </c>
      <c r="L155" s="9">
        <v>4</v>
      </c>
      <c r="M155" s="19">
        <v>693000000</v>
      </c>
      <c r="N155" s="19">
        <v>671999000</v>
      </c>
      <c r="O155" s="19">
        <v>602190000</v>
      </c>
      <c r="P155" s="17">
        <f t="shared" si="8"/>
        <v>69809000</v>
      </c>
      <c r="Q155" s="4" t="s">
        <v>42</v>
      </c>
      <c r="R155" s="24"/>
      <c r="W155" s="186">
        <f t="shared" si="12"/>
        <v>21001000</v>
      </c>
    </row>
    <row r="156" spans="1:23" s="2" customFormat="1" x14ac:dyDescent="0.25">
      <c r="A156"/>
      <c r="B156" s="171">
        <f t="shared" si="13"/>
        <v>150</v>
      </c>
      <c r="C156" s="52" t="s">
        <v>34</v>
      </c>
      <c r="D156" s="190" t="s">
        <v>588</v>
      </c>
      <c r="E156" s="282" t="s">
        <v>86</v>
      </c>
      <c r="F156" s="12" t="s">
        <v>20</v>
      </c>
      <c r="G156" s="288">
        <v>42192.520833333336</v>
      </c>
      <c r="H156" s="188">
        <f t="shared" si="10"/>
        <v>3</v>
      </c>
      <c r="I156" s="288">
        <v>42234.666666666664</v>
      </c>
      <c r="J156" s="188">
        <f t="shared" si="11"/>
        <v>3</v>
      </c>
      <c r="K156" s="10">
        <v>19</v>
      </c>
      <c r="L156" s="10">
        <v>2</v>
      </c>
      <c r="M156" s="14">
        <v>275000000</v>
      </c>
      <c r="N156" s="14">
        <v>268290000</v>
      </c>
      <c r="O156" s="14">
        <v>265933000</v>
      </c>
      <c r="P156" s="17">
        <f t="shared" si="8"/>
        <v>2357000</v>
      </c>
      <c r="Q156" s="4" t="s">
        <v>87</v>
      </c>
      <c r="R156" s="24"/>
      <c r="W156" s="186">
        <f t="shared" si="12"/>
        <v>6710000</v>
      </c>
    </row>
    <row r="157" spans="1:23" s="2" customFormat="1" ht="30" x14ac:dyDescent="0.25">
      <c r="A157"/>
      <c r="B157" s="170">
        <f t="shared" si="13"/>
        <v>151</v>
      </c>
      <c r="C157" s="53" t="s">
        <v>34</v>
      </c>
      <c r="D157" s="190" t="s">
        <v>588</v>
      </c>
      <c r="E157" s="283" t="s">
        <v>88</v>
      </c>
      <c r="F157" s="12" t="s">
        <v>20</v>
      </c>
      <c r="G157" s="287">
        <v>42192.34375</v>
      </c>
      <c r="H157" s="187">
        <f t="shared" si="10"/>
        <v>3</v>
      </c>
      <c r="I157" s="287">
        <v>42227.583333333336</v>
      </c>
      <c r="J157" s="187">
        <f t="shared" si="11"/>
        <v>3</v>
      </c>
      <c r="K157" s="9">
        <v>17</v>
      </c>
      <c r="L157" s="9">
        <v>5</v>
      </c>
      <c r="M157" s="19">
        <v>300000000</v>
      </c>
      <c r="N157" s="19">
        <v>291011000</v>
      </c>
      <c r="O157" s="19">
        <v>289592000</v>
      </c>
      <c r="P157" s="17">
        <f t="shared" si="8"/>
        <v>1419000</v>
      </c>
      <c r="Q157" s="4" t="s">
        <v>35</v>
      </c>
      <c r="R157" s="24"/>
      <c r="W157" s="186">
        <f t="shared" si="12"/>
        <v>8989000</v>
      </c>
    </row>
    <row r="158" spans="1:23" s="2" customFormat="1" x14ac:dyDescent="0.25">
      <c r="A158"/>
      <c r="B158" s="171">
        <f t="shared" ref="B158:B162" si="14">B157+1</f>
        <v>152</v>
      </c>
      <c r="C158" s="52" t="s">
        <v>34</v>
      </c>
      <c r="D158" s="190" t="s">
        <v>588</v>
      </c>
      <c r="E158" s="282" t="s">
        <v>89</v>
      </c>
      <c r="F158" s="12" t="s">
        <v>20</v>
      </c>
      <c r="G158" s="288">
        <v>42191.833333333336</v>
      </c>
      <c r="H158" s="188">
        <f t="shared" si="10"/>
        <v>3</v>
      </c>
      <c r="I158" s="288">
        <v>42232.583333333336</v>
      </c>
      <c r="J158" s="188">
        <f t="shared" si="11"/>
        <v>3</v>
      </c>
      <c r="K158" s="10">
        <v>26</v>
      </c>
      <c r="L158" s="10">
        <v>2</v>
      </c>
      <c r="M158" s="14">
        <v>825000000</v>
      </c>
      <c r="N158" s="14">
        <v>800193000</v>
      </c>
      <c r="O158" s="14">
        <v>760487000</v>
      </c>
      <c r="P158" s="17">
        <f t="shared" si="8"/>
        <v>39706000</v>
      </c>
      <c r="Q158" s="4" t="s">
        <v>90</v>
      </c>
      <c r="R158" s="24"/>
      <c r="W158" s="186">
        <f t="shared" si="12"/>
        <v>24807000</v>
      </c>
    </row>
    <row r="159" spans="1:23" s="2" customFormat="1" x14ac:dyDescent="0.25">
      <c r="A159"/>
      <c r="B159" s="171">
        <f t="shared" si="14"/>
        <v>153</v>
      </c>
      <c r="C159" s="52" t="s">
        <v>34</v>
      </c>
      <c r="D159" s="190" t="s">
        <v>588</v>
      </c>
      <c r="E159" s="282" t="s">
        <v>91</v>
      </c>
      <c r="F159" s="12" t="s">
        <v>20</v>
      </c>
      <c r="G159" s="288">
        <v>42191.836805555555</v>
      </c>
      <c r="H159" s="188">
        <f t="shared" si="10"/>
        <v>3</v>
      </c>
      <c r="I159" s="288">
        <v>42232.583333333336</v>
      </c>
      <c r="J159" s="188">
        <f t="shared" si="11"/>
        <v>3</v>
      </c>
      <c r="K159" s="10">
        <v>29</v>
      </c>
      <c r="L159" s="10">
        <v>7</v>
      </c>
      <c r="M159" s="14">
        <v>1000000000</v>
      </c>
      <c r="N159" s="14">
        <v>967582000</v>
      </c>
      <c r="O159" s="14">
        <v>791657000</v>
      </c>
      <c r="P159" s="17">
        <f t="shared" si="8"/>
        <v>175925000</v>
      </c>
      <c r="Q159" s="4" t="s">
        <v>92</v>
      </c>
      <c r="R159" s="24"/>
      <c r="W159" s="186">
        <f t="shared" si="12"/>
        <v>32418000</v>
      </c>
    </row>
    <row r="160" spans="1:23" s="2" customFormat="1" x14ac:dyDescent="0.25">
      <c r="A160"/>
      <c r="B160" s="171">
        <f t="shared" si="14"/>
        <v>154</v>
      </c>
      <c r="C160" s="52" t="s">
        <v>34</v>
      </c>
      <c r="D160" s="190" t="s">
        <v>588</v>
      </c>
      <c r="E160" s="282" t="s">
        <v>93</v>
      </c>
      <c r="F160" s="12" t="s">
        <v>20</v>
      </c>
      <c r="G160" s="288">
        <v>42191.840277777781</v>
      </c>
      <c r="H160" s="188">
        <f t="shared" si="10"/>
        <v>3</v>
      </c>
      <c r="I160" s="288">
        <v>42229.583333333336</v>
      </c>
      <c r="J160" s="188">
        <f t="shared" si="11"/>
        <v>3</v>
      </c>
      <c r="K160" s="10">
        <v>17</v>
      </c>
      <c r="L160" s="10">
        <v>3</v>
      </c>
      <c r="M160" s="14">
        <v>800000000</v>
      </c>
      <c r="N160" s="14">
        <v>773152000</v>
      </c>
      <c r="O160" s="14">
        <v>766466000</v>
      </c>
      <c r="P160" s="17">
        <f t="shared" si="8"/>
        <v>6686000</v>
      </c>
      <c r="Q160" s="4" t="s">
        <v>94</v>
      </c>
      <c r="R160" s="24"/>
      <c r="W160" s="186">
        <f t="shared" si="12"/>
        <v>26848000</v>
      </c>
    </row>
    <row r="161" spans="1:23" s="2" customFormat="1" x14ac:dyDescent="0.25">
      <c r="A161"/>
      <c r="B161" s="171">
        <f t="shared" si="14"/>
        <v>155</v>
      </c>
      <c r="C161" s="52" t="s">
        <v>34</v>
      </c>
      <c r="D161" s="190" t="s">
        <v>588</v>
      </c>
      <c r="E161" s="282" t="s">
        <v>95</v>
      </c>
      <c r="F161" s="12" t="s">
        <v>20</v>
      </c>
      <c r="G161" s="288">
        <v>42191.729166666664</v>
      </c>
      <c r="H161" s="188">
        <f t="shared" si="10"/>
        <v>3</v>
      </c>
      <c r="I161" s="288">
        <v>42232.666666666664</v>
      </c>
      <c r="J161" s="188">
        <f t="shared" si="11"/>
        <v>3</v>
      </c>
      <c r="K161" s="10">
        <v>22</v>
      </c>
      <c r="L161" s="10">
        <v>3</v>
      </c>
      <c r="M161" s="14">
        <v>220000000</v>
      </c>
      <c r="N161" s="14">
        <v>215229000</v>
      </c>
      <c r="O161" s="14">
        <v>213628000</v>
      </c>
      <c r="P161" s="17">
        <f t="shared" si="8"/>
        <v>1601000</v>
      </c>
      <c r="Q161" s="4" t="s">
        <v>96</v>
      </c>
      <c r="R161" s="24"/>
      <c r="W161" s="186">
        <f t="shared" si="12"/>
        <v>4771000</v>
      </c>
    </row>
    <row r="162" spans="1:23" s="2" customFormat="1" ht="60" x14ac:dyDescent="0.25">
      <c r="A162"/>
      <c r="B162" s="170">
        <f t="shared" si="14"/>
        <v>156</v>
      </c>
      <c r="C162" s="53" t="s">
        <v>65</v>
      </c>
      <c r="D162" s="190" t="s">
        <v>623</v>
      </c>
      <c r="E162" s="283" t="s">
        <v>97</v>
      </c>
      <c r="F162" s="12" t="s">
        <v>31</v>
      </c>
      <c r="G162" s="287">
        <v>42192.416666666664</v>
      </c>
      <c r="H162" s="187">
        <f t="shared" si="10"/>
        <v>3</v>
      </c>
      <c r="I162" s="287">
        <v>42237.666666666664</v>
      </c>
      <c r="J162" s="187">
        <f t="shared" si="11"/>
        <v>3</v>
      </c>
      <c r="K162" s="9">
        <v>14</v>
      </c>
      <c r="L162" s="9">
        <v>2</v>
      </c>
      <c r="M162" s="19">
        <v>160000000</v>
      </c>
      <c r="N162" s="19">
        <v>159786000</v>
      </c>
      <c r="O162" s="19">
        <v>147939000</v>
      </c>
      <c r="P162" s="17">
        <f t="shared" si="8"/>
        <v>11847000</v>
      </c>
      <c r="Q162" s="4" t="s">
        <v>98</v>
      </c>
      <c r="R162" s="24"/>
      <c r="W162" s="186">
        <f t="shared" si="12"/>
        <v>214000</v>
      </c>
    </row>
    <row r="163" spans="1:23" s="2" customFormat="1" x14ac:dyDescent="0.25">
      <c r="A163"/>
      <c r="B163" s="172">
        <f>B162+1</f>
        <v>157</v>
      </c>
      <c r="C163" s="192" t="s">
        <v>34</v>
      </c>
      <c r="D163" s="204" t="s">
        <v>588</v>
      </c>
      <c r="E163" s="284" t="s">
        <v>100</v>
      </c>
      <c r="F163" s="55" t="s">
        <v>20</v>
      </c>
      <c r="G163" s="289">
        <v>42191.75</v>
      </c>
      <c r="H163" s="189">
        <f t="shared" si="10"/>
        <v>3</v>
      </c>
      <c r="I163" s="289">
        <v>42234.666666666664</v>
      </c>
      <c r="J163" s="189">
        <f t="shared" si="11"/>
        <v>3</v>
      </c>
      <c r="K163" s="57">
        <v>20</v>
      </c>
      <c r="L163" s="57">
        <v>3</v>
      </c>
      <c r="M163" s="58">
        <v>1375000000</v>
      </c>
      <c r="N163" s="58">
        <v>1333827000</v>
      </c>
      <c r="O163" s="58">
        <v>1320878000</v>
      </c>
      <c r="P163" s="59">
        <f t="shared" si="8"/>
        <v>12949000</v>
      </c>
      <c r="Q163" s="60" t="s">
        <v>101</v>
      </c>
      <c r="R163" s="61"/>
      <c r="W163" s="186">
        <f t="shared" si="12"/>
        <v>41173000</v>
      </c>
    </row>
    <row r="164" spans="1:23" s="2" customFormat="1" x14ac:dyDescent="0.25">
      <c r="A164"/>
      <c r="B164" s="172">
        <f>B163+1</f>
        <v>158</v>
      </c>
      <c r="C164" s="192" t="s">
        <v>34</v>
      </c>
      <c r="D164" s="204" t="s">
        <v>588</v>
      </c>
      <c r="E164" s="284" t="s">
        <v>102</v>
      </c>
      <c r="F164" s="55" t="s">
        <v>20</v>
      </c>
      <c r="G164" s="289">
        <v>42191.729166666664</v>
      </c>
      <c r="H164" s="189">
        <f t="shared" si="10"/>
        <v>3</v>
      </c>
      <c r="I164" s="289">
        <v>42232.666666666664</v>
      </c>
      <c r="J164" s="189">
        <f t="shared" si="11"/>
        <v>3</v>
      </c>
      <c r="K164" s="57">
        <v>22</v>
      </c>
      <c r="L164" s="57">
        <v>3</v>
      </c>
      <c r="M164" s="58">
        <v>275000000</v>
      </c>
      <c r="N164" s="58">
        <v>268063000</v>
      </c>
      <c r="O164" s="58">
        <v>264424000</v>
      </c>
      <c r="P164" s="59">
        <f t="shared" si="8"/>
        <v>3639000</v>
      </c>
      <c r="Q164" s="60" t="s">
        <v>103</v>
      </c>
      <c r="R164" s="61"/>
      <c r="W164" s="186">
        <f t="shared" si="12"/>
        <v>6937000</v>
      </c>
    </row>
    <row r="165" spans="1:23" s="2" customFormat="1" x14ac:dyDescent="0.25">
      <c r="A165"/>
      <c r="B165" s="172">
        <f t="shared" ref="B165:B202" si="15">B164+1</f>
        <v>159</v>
      </c>
      <c r="C165" s="192" t="s">
        <v>34</v>
      </c>
      <c r="D165" s="204" t="s">
        <v>588</v>
      </c>
      <c r="E165" s="284" t="s">
        <v>104</v>
      </c>
      <c r="F165" s="55" t="s">
        <v>20</v>
      </c>
      <c r="G165" s="289">
        <v>42191.729166666664</v>
      </c>
      <c r="H165" s="189">
        <f t="shared" si="10"/>
        <v>3</v>
      </c>
      <c r="I165" s="289">
        <v>42251.666666666664</v>
      </c>
      <c r="J165" s="189">
        <f t="shared" si="11"/>
        <v>3</v>
      </c>
      <c r="K165" s="57">
        <v>21</v>
      </c>
      <c r="L165" s="57">
        <v>3</v>
      </c>
      <c r="M165" s="58">
        <v>220000000</v>
      </c>
      <c r="N165" s="58">
        <v>214431000</v>
      </c>
      <c r="O165" s="58">
        <v>213505000</v>
      </c>
      <c r="P165" s="59">
        <f t="shared" si="8"/>
        <v>926000</v>
      </c>
      <c r="Q165" s="60" t="s">
        <v>105</v>
      </c>
      <c r="R165" s="61"/>
      <c r="W165" s="186">
        <f t="shared" si="12"/>
        <v>5569000</v>
      </c>
    </row>
    <row r="166" spans="1:23" s="2" customFormat="1" x14ac:dyDescent="0.25">
      <c r="A166"/>
      <c r="B166" s="172">
        <f t="shared" si="15"/>
        <v>160</v>
      </c>
      <c r="C166" s="192" t="s">
        <v>34</v>
      </c>
      <c r="D166" s="204" t="s">
        <v>588</v>
      </c>
      <c r="E166" s="284" t="s">
        <v>106</v>
      </c>
      <c r="F166" s="55" t="s">
        <v>20</v>
      </c>
      <c r="G166" s="289">
        <v>42191.6875</v>
      </c>
      <c r="H166" s="189">
        <f t="shared" si="10"/>
        <v>3</v>
      </c>
      <c r="I166" s="289">
        <v>42232.666666666664</v>
      </c>
      <c r="J166" s="189">
        <f t="shared" si="11"/>
        <v>3</v>
      </c>
      <c r="K166" s="57">
        <v>23</v>
      </c>
      <c r="L166" s="57">
        <v>3</v>
      </c>
      <c r="M166" s="58">
        <v>275000000</v>
      </c>
      <c r="N166" s="58">
        <v>267810000</v>
      </c>
      <c r="O166" s="58">
        <v>264557000</v>
      </c>
      <c r="P166" s="59">
        <f t="shared" si="8"/>
        <v>3253000</v>
      </c>
      <c r="Q166" s="60" t="s">
        <v>107</v>
      </c>
      <c r="R166" s="61"/>
      <c r="W166" s="186">
        <f t="shared" si="12"/>
        <v>7190000</v>
      </c>
    </row>
    <row r="167" spans="1:23" s="2" customFormat="1" x14ac:dyDescent="0.25">
      <c r="A167"/>
      <c r="B167" s="172">
        <f t="shared" si="15"/>
        <v>161</v>
      </c>
      <c r="C167" s="192" t="s">
        <v>34</v>
      </c>
      <c r="D167" s="204" t="s">
        <v>588</v>
      </c>
      <c r="E167" s="284" t="s">
        <v>108</v>
      </c>
      <c r="F167" s="55" t="s">
        <v>20</v>
      </c>
      <c r="G167" s="289">
        <v>42191.583333333336</v>
      </c>
      <c r="H167" s="189">
        <f t="shared" si="10"/>
        <v>3</v>
      </c>
      <c r="I167" s="289">
        <v>42234.666666666664</v>
      </c>
      <c r="J167" s="189">
        <f t="shared" si="11"/>
        <v>3</v>
      </c>
      <c r="K167" s="57">
        <v>20</v>
      </c>
      <c r="L167" s="57">
        <v>3</v>
      </c>
      <c r="M167" s="58">
        <v>1980000000</v>
      </c>
      <c r="N167" s="58">
        <v>1916254000</v>
      </c>
      <c r="O167" s="58">
        <v>1914456000</v>
      </c>
      <c r="P167" s="59">
        <f t="shared" si="8"/>
        <v>1798000</v>
      </c>
      <c r="Q167" s="60" t="s">
        <v>109</v>
      </c>
      <c r="R167" s="61"/>
      <c r="W167" s="186">
        <f t="shared" si="12"/>
        <v>63746000</v>
      </c>
    </row>
    <row r="168" spans="1:23" s="2" customFormat="1" ht="30" x14ac:dyDescent="0.25">
      <c r="A168"/>
      <c r="B168" s="172">
        <f t="shared" si="15"/>
        <v>162</v>
      </c>
      <c r="C168" s="192" t="s">
        <v>34</v>
      </c>
      <c r="D168" s="204" t="s">
        <v>588</v>
      </c>
      <c r="E168" s="284" t="s">
        <v>110</v>
      </c>
      <c r="F168" s="55" t="s">
        <v>20</v>
      </c>
      <c r="G168" s="289">
        <v>42191.583333333336</v>
      </c>
      <c r="H168" s="189">
        <f t="shared" ref="H168:H199" si="16">IF(AND(G168&gt;=$T$1,G168&lt;=$U$1),1,IF(AND(G168&gt;=$T$2,G168&lt;=$U$2),2,IF(AND(G168&gt;=$T$3,G168&lt;=$U$3),3,IF(AND(G168&gt;=$T$4,G168&lt;=$U$4),4,0))))</f>
        <v>3</v>
      </c>
      <c r="I168" s="289">
        <v>42234.666666666664</v>
      </c>
      <c r="J168" s="189">
        <f t="shared" ref="J168:J199" si="17">IF(AND(I168&gt;=$T$1,I168&lt;=$U$1),1,IF(AND(I168&gt;=$T$2,I168&lt;=$U$2),2,IF(AND(I168&gt;=$T$3,I168&lt;=$U$3),3,IF(AND(I168&gt;=$T$4,I168&lt;=$U$4),4,0))))</f>
        <v>3</v>
      </c>
      <c r="K168" s="57">
        <v>18</v>
      </c>
      <c r="L168" s="57">
        <v>4</v>
      </c>
      <c r="M168" s="58">
        <v>2500000000</v>
      </c>
      <c r="N168" s="58">
        <v>2423210000</v>
      </c>
      <c r="O168" s="58">
        <v>2403549000</v>
      </c>
      <c r="P168" s="59">
        <f t="shared" si="8"/>
        <v>19661000</v>
      </c>
      <c r="Q168" s="60" t="s">
        <v>58</v>
      </c>
      <c r="R168" s="61"/>
      <c r="W168" s="186">
        <f t="shared" si="12"/>
        <v>76790000</v>
      </c>
    </row>
    <row r="169" spans="1:23" s="2" customFormat="1" ht="30" x14ac:dyDescent="0.25">
      <c r="A169"/>
      <c r="B169" s="172">
        <f t="shared" si="15"/>
        <v>163</v>
      </c>
      <c r="C169" s="192" t="s">
        <v>111</v>
      </c>
      <c r="D169" s="192" t="s">
        <v>616</v>
      </c>
      <c r="E169" s="284" t="s">
        <v>112</v>
      </c>
      <c r="F169" s="55" t="s">
        <v>31</v>
      </c>
      <c r="G169" s="289">
        <v>42178.423611111109</v>
      </c>
      <c r="H169" s="189">
        <f t="shared" si="16"/>
        <v>2</v>
      </c>
      <c r="I169" s="289">
        <v>42235.666666666664</v>
      </c>
      <c r="J169" s="189">
        <f t="shared" si="17"/>
        <v>3</v>
      </c>
      <c r="K169" s="57">
        <v>16</v>
      </c>
      <c r="L169" s="57">
        <v>6</v>
      </c>
      <c r="M169" s="58">
        <v>681175000</v>
      </c>
      <c r="N169" s="58">
        <v>680927500</v>
      </c>
      <c r="O169" s="58">
        <v>641102500</v>
      </c>
      <c r="P169" s="59">
        <f t="shared" si="8"/>
        <v>39825000</v>
      </c>
      <c r="Q169" s="60" t="s">
        <v>113</v>
      </c>
      <c r="R169" s="61"/>
      <c r="W169" s="186">
        <f t="shared" si="12"/>
        <v>247500</v>
      </c>
    </row>
    <row r="170" spans="1:23" s="2" customFormat="1" ht="30" x14ac:dyDescent="0.25">
      <c r="A170"/>
      <c r="B170" s="172">
        <f t="shared" si="15"/>
        <v>164</v>
      </c>
      <c r="C170" s="192" t="s">
        <v>114</v>
      </c>
      <c r="D170" s="192" t="s">
        <v>631</v>
      </c>
      <c r="E170" s="284" t="s">
        <v>115</v>
      </c>
      <c r="F170" s="55" t="s">
        <v>20</v>
      </c>
      <c r="G170" s="289">
        <v>42175.520833333336</v>
      </c>
      <c r="H170" s="189">
        <f t="shared" si="16"/>
        <v>2</v>
      </c>
      <c r="I170" s="289">
        <v>42227.583333333336</v>
      </c>
      <c r="J170" s="189">
        <f t="shared" si="17"/>
        <v>3</v>
      </c>
      <c r="K170" s="57">
        <v>52</v>
      </c>
      <c r="L170" s="57">
        <v>10</v>
      </c>
      <c r="M170" s="58">
        <v>14583330000</v>
      </c>
      <c r="N170" s="58">
        <v>14546200000</v>
      </c>
      <c r="O170" s="58">
        <v>14257675000</v>
      </c>
      <c r="P170" s="59">
        <f t="shared" si="8"/>
        <v>288525000</v>
      </c>
      <c r="Q170" s="60" t="s">
        <v>116</v>
      </c>
      <c r="R170" s="61"/>
      <c r="W170" s="186">
        <f t="shared" si="12"/>
        <v>37130000</v>
      </c>
    </row>
    <row r="171" spans="1:23" s="2" customFormat="1" ht="30" x14ac:dyDescent="0.25">
      <c r="A171"/>
      <c r="B171" s="172">
        <f t="shared" si="15"/>
        <v>165</v>
      </c>
      <c r="C171" s="53" t="s">
        <v>69</v>
      </c>
      <c r="D171" s="204" t="s">
        <v>602</v>
      </c>
      <c r="E171" s="284" t="s">
        <v>118</v>
      </c>
      <c r="F171" s="55" t="s">
        <v>39</v>
      </c>
      <c r="G171" s="289">
        <v>42171.611111111109</v>
      </c>
      <c r="H171" s="189">
        <f t="shared" si="16"/>
        <v>2</v>
      </c>
      <c r="I171" s="289">
        <v>42208.541666666664</v>
      </c>
      <c r="J171" s="189">
        <f t="shared" si="17"/>
        <v>3</v>
      </c>
      <c r="K171" s="57">
        <v>52</v>
      </c>
      <c r="L171" s="57">
        <v>6</v>
      </c>
      <c r="M171" s="58">
        <v>1020250000</v>
      </c>
      <c r="N171" s="58">
        <v>885500000</v>
      </c>
      <c r="O171" s="58">
        <v>835450000</v>
      </c>
      <c r="P171" s="59">
        <f t="shared" si="8"/>
        <v>50050000</v>
      </c>
      <c r="Q171" s="60" t="s">
        <v>119</v>
      </c>
      <c r="R171" s="61"/>
      <c r="W171" s="186">
        <f t="shared" si="12"/>
        <v>134750000</v>
      </c>
    </row>
    <row r="172" spans="1:23" s="2" customFormat="1" ht="30" x14ac:dyDescent="0.25">
      <c r="A172"/>
      <c r="B172" s="172">
        <f t="shared" si="15"/>
        <v>166</v>
      </c>
      <c r="C172" s="192" t="s">
        <v>120</v>
      </c>
      <c r="D172" s="192" t="s">
        <v>617</v>
      </c>
      <c r="E172" s="284" t="s">
        <v>121</v>
      </c>
      <c r="F172" s="55" t="s">
        <v>20</v>
      </c>
      <c r="G172" s="289">
        <v>42143.375</v>
      </c>
      <c r="H172" s="189">
        <f t="shared" si="16"/>
        <v>2</v>
      </c>
      <c r="I172" s="289">
        <v>42167.583333333336</v>
      </c>
      <c r="J172" s="189">
        <f t="shared" si="17"/>
        <v>2</v>
      </c>
      <c r="K172" s="57">
        <v>21</v>
      </c>
      <c r="L172" s="57">
        <v>6</v>
      </c>
      <c r="M172" s="58">
        <v>398000000</v>
      </c>
      <c r="N172" s="58">
        <v>378926000</v>
      </c>
      <c r="O172" s="58">
        <v>318086000</v>
      </c>
      <c r="P172" s="59">
        <f t="shared" si="8"/>
        <v>60840000</v>
      </c>
      <c r="Q172" s="60" t="s">
        <v>90</v>
      </c>
      <c r="R172" s="61"/>
      <c r="W172" s="186">
        <f t="shared" si="12"/>
        <v>19074000</v>
      </c>
    </row>
    <row r="173" spans="1:23" s="2" customFormat="1" x14ac:dyDescent="0.25">
      <c r="A173"/>
      <c r="B173" s="172">
        <f t="shared" si="15"/>
        <v>167</v>
      </c>
      <c r="C173" s="192" t="s">
        <v>122</v>
      </c>
      <c r="D173" s="192" t="s">
        <v>618</v>
      </c>
      <c r="E173" s="284" t="s">
        <v>123</v>
      </c>
      <c r="F173" s="55" t="s">
        <v>20</v>
      </c>
      <c r="G173" s="289">
        <v>42110.607638888891</v>
      </c>
      <c r="H173" s="189">
        <f t="shared" si="16"/>
        <v>2</v>
      </c>
      <c r="I173" s="289">
        <v>42174.625</v>
      </c>
      <c r="J173" s="189">
        <f t="shared" si="17"/>
        <v>2</v>
      </c>
      <c r="K173" s="57">
        <v>34</v>
      </c>
      <c r="L173" s="57">
        <v>8</v>
      </c>
      <c r="M173" s="58">
        <v>350000000</v>
      </c>
      <c r="N173" s="58">
        <v>350000000</v>
      </c>
      <c r="O173" s="58">
        <v>332264000</v>
      </c>
      <c r="P173" s="59">
        <f t="shared" si="8"/>
        <v>17736000</v>
      </c>
      <c r="Q173" s="60" t="s">
        <v>124</v>
      </c>
      <c r="R173" s="61"/>
      <c r="W173" s="186">
        <f t="shared" si="12"/>
        <v>0</v>
      </c>
    </row>
    <row r="174" spans="1:23" s="2" customFormat="1" x14ac:dyDescent="0.25">
      <c r="A174"/>
      <c r="B174" s="172">
        <f t="shared" si="15"/>
        <v>168</v>
      </c>
      <c r="C174" s="192" t="s">
        <v>122</v>
      </c>
      <c r="D174" s="192" t="s">
        <v>618</v>
      </c>
      <c r="E174" s="284" t="s">
        <v>125</v>
      </c>
      <c r="F174" s="55" t="s">
        <v>20</v>
      </c>
      <c r="G174" s="289">
        <v>42110.583333333336</v>
      </c>
      <c r="H174" s="189">
        <f t="shared" si="16"/>
        <v>2</v>
      </c>
      <c r="I174" s="289">
        <v>42173.625</v>
      </c>
      <c r="J174" s="189">
        <f t="shared" si="17"/>
        <v>2</v>
      </c>
      <c r="K174" s="57">
        <v>33</v>
      </c>
      <c r="L174" s="57">
        <v>6</v>
      </c>
      <c r="M174" s="58">
        <v>290000000</v>
      </c>
      <c r="N174" s="58">
        <v>284399000</v>
      </c>
      <c r="O174" s="58">
        <v>267105000</v>
      </c>
      <c r="P174" s="59">
        <f t="shared" si="8"/>
        <v>17294000</v>
      </c>
      <c r="Q174" s="60" t="s">
        <v>124</v>
      </c>
      <c r="R174" s="61"/>
      <c r="W174" s="186">
        <f t="shared" si="12"/>
        <v>5601000</v>
      </c>
    </row>
    <row r="175" spans="1:23" s="2" customFormat="1" ht="30" x14ac:dyDescent="0.25">
      <c r="A175"/>
      <c r="B175" s="172">
        <f t="shared" si="15"/>
        <v>169</v>
      </c>
      <c r="C175" s="192" t="s">
        <v>122</v>
      </c>
      <c r="D175" s="192" t="s">
        <v>619</v>
      </c>
      <c r="E175" s="284" t="s">
        <v>126</v>
      </c>
      <c r="F175" s="55" t="s">
        <v>20</v>
      </c>
      <c r="G175" s="289">
        <v>42109.923611111109</v>
      </c>
      <c r="H175" s="189">
        <f t="shared" si="16"/>
        <v>2</v>
      </c>
      <c r="I175" s="289">
        <v>42146.666666666664</v>
      </c>
      <c r="J175" s="189">
        <f t="shared" si="17"/>
        <v>2</v>
      </c>
      <c r="K175" s="57">
        <v>24</v>
      </c>
      <c r="L175" s="57">
        <v>5</v>
      </c>
      <c r="M175" s="58">
        <v>1200000000</v>
      </c>
      <c r="N175" s="58">
        <v>1173678000</v>
      </c>
      <c r="O175" s="58">
        <v>1151748000</v>
      </c>
      <c r="P175" s="59">
        <f t="shared" si="8"/>
        <v>21930000</v>
      </c>
      <c r="Q175" s="60" t="s">
        <v>54</v>
      </c>
      <c r="R175" s="61"/>
      <c r="W175" s="186">
        <f t="shared" si="12"/>
        <v>26322000</v>
      </c>
    </row>
    <row r="176" spans="1:23" s="2" customFormat="1" x14ac:dyDescent="0.25">
      <c r="A176"/>
      <c r="B176" s="172">
        <f t="shared" si="15"/>
        <v>170</v>
      </c>
      <c r="C176" s="192" t="s">
        <v>122</v>
      </c>
      <c r="D176" s="192" t="s">
        <v>618</v>
      </c>
      <c r="E176" s="284" t="s">
        <v>127</v>
      </c>
      <c r="F176" s="55" t="s">
        <v>20</v>
      </c>
      <c r="G176" s="289">
        <v>42109.9375</v>
      </c>
      <c r="H176" s="189">
        <f t="shared" si="16"/>
        <v>2</v>
      </c>
      <c r="I176" s="289">
        <v>42146.666666666664</v>
      </c>
      <c r="J176" s="189">
        <f t="shared" si="17"/>
        <v>2</v>
      </c>
      <c r="K176" s="57">
        <v>25</v>
      </c>
      <c r="L176" s="57">
        <v>3</v>
      </c>
      <c r="M176" s="58">
        <v>329000000</v>
      </c>
      <c r="N176" s="58">
        <v>323839000</v>
      </c>
      <c r="O176" s="58">
        <v>319232000</v>
      </c>
      <c r="P176" s="59">
        <f t="shared" si="8"/>
        <v>4607000</v>
      </c>
      <c r="Q176" s="60" t="s">
        <v>128</v>
      </c>
      <c r="R176" s="61"/>
      <c r="W176" s="186">
        <f t="shared" si="12"/>
        <v>5161000</v>
      </c>
    </row>
    <row r="177" spans="1:23" s="2" customFormat="1" ht="30" x14ac:dyDescent="0.25">
      <c r="A177" t="s">
        <v>677</v>
      </c>
      <c r="B177" s="172">
        <f t="shared" si="15"/>
        <v>171</v>
      </c>
      <c r="C177" s="192" t="s">
        <v>122</v>
      </c>
      <c r="D177" s="192" t="s">
        <v>618</v>
      </c>
      <c r="E177" s="284" t="s">
        <v>129</v>
      </c>
      <c r="F177" s="55" t="s">
        <v>31</v>
      </c>
      <c r="G177" s="289">
        <v>42107.895833333336</v>
      </c>
      <c r="H177" s="189">
        <f t="shared" si="16"/>
        <v>2</v>
      </c>
      <c r="I177" s="289">
        <v>42167.666666666664</v>
      </c>
      <c r="J177" s="189">
        <f t="shared" si="17"/>
        <v>2</v>
      </c>
      <c r="K177" s="57">
        <v>26</v>
      </c>
      <c r="L177" s="57">
        <v>14</v>
      </c>
      <c r="M177" s="58">
        <v>2475000000</v>
      </c>
      <c r="N177" s="58">
        <v>2447390000</v>
      </c>
      <c r="O177" s="58">
        <v>2294305000</v>
      </c>
      <c r="P177" s="59">
        <f t="shared" si="8"/>
        <v>153085000</v>
      </c>
      <c r="Q177" s="60" t="s">
        <v>130</v>
      </c>
      <c r="R177" s="61"/>
      <c r="W177" s="186">
        <f t="shared" si="12"/>
        <v>27610000</v>
      </c>
    </row>
    <row r="178" spans="1:23" s="2" customFormat="1" ht="30" x14ac:dyDescent="0.25">
      <c r="A178"/>
      <c r="B178" s="172">
        <f t="shared" si="15"/>
        <v>172</v>
      </c>
      <c r="C178" s="192" t="s">
        <v>122</v>
      </c>
      <c r="D178" s="192" t="s">
        <v>618</v>
      </c>
      <c r="E178" s="284" t="s">
        <v>131</v>
      </c>
      <c r="F178" s="55" t="s">
        <v>20</v>
      </c>
      <c r="G178" s="289">
        <v>42107.4375</v>
      </c>
      <c r="H178" s="189">
        <f t="shared" si="16"/>
        <v>2</v>
      </c>
      <c r="I178" s="289">
        <v>42144.666666666664</v>
      </c>
      <c r="J178" s="189">
        <f t="shared" si="17"/>
        <v>2</v>
      </c>
      <c r="K178" s="57">
        <v>20</v>
      </c>
      <c r="L178" s="57">
        <v>3</v>
      </c>
      <c r="M178" s="58">
        <v>2800000000</v>
      </c>
      <c r="N178" s="58">
        <v>2734454000</v>
      </c>
      <c r="O178" s="58">
        <v>2676402000</v>
      </c>
      <c r="P178" s="59">
        <f t="shared" si="8"/>
        <v>58052000</v>
      </c>
      <c r="Q178" s="60" t="s">
        <v>116</v>
      </c>
      <c r="R178" s="61"/>
      <c r="W178" s="186">
        <f t="shared" si="12"/>
        <v>65546000</v>
      </c>
    </row>
    <row r="179" spans="1:23" s="2" customFormat="1" ht="30" x14ac:dyDescent="0.25">
      <c r="A179"/>
      <c r="B179" s="172">
        <f t="shared" si="15"/>
        <v>173</v>
      </c>
      <c r="C179" s="192" t="s">
        <v>122</v>
      </c>
      <c r="D179" s="192" t="s">
        <v>618</v>
      </c>
      <c r="E179" s="284" t="s">
        <v>132</v>
      </c>
      <c r="F179" s="55" t="s">
        <v>20</v>
      </c>
      <c r="G179" s="289">
        <v>42102.583333333336</v>
      </c>
      <c r="H179" s="189">
        <f t="shared" si="16"/>
        <v>2</v>
      </c>
      <c r="I179" s="289">
        <v>42135.666666666664</v>
      </c>
      <c r="J179" s="189">
        <f t="shared" si="17"/>
        <v>2</v>
      </c>
      <c r="K179" s="57">
        <v>27</v>
      </c>
      <c r="L179" s="57">
        <v>4</v>
      </c>
      <c r="M179" s="58">
        <v>300000000</v>
      </c>
      <c r="N179" s="58">
        <v>292440000</v>
      </c>
      <c r="O179" s="58">
        <v>290614000</v>
      </c>
      <c r="P179" s="59">
        <f t="shared" si="8"/>
        <v>1826000</v>
      </c>
      <c r="Q179" s="60" t="s">
        <v>134</v>
      </c>
      <c r="R179" s="61"/>
      <c r="W179" s="186">
        <f t="shared" si="12"/>
        <v>7560000</v>
      </c>
    </row>
    <row r="180" spans="1:23" s="2" customFormat="1" x14ac:dyDescent="0.25">
      <c r="A180" t="s">
        <v>677</v>
      </c>
      <c r="B180" s="172">
        <f t="shared" si="15"/>
        <v>174</v>
      </c>
      <c r="C180" s="192" t="s">
        <v>122</v>
      </c>
      <c r="D180" s="192" t="s">
        <v>618</v>
      </c>
      <c r="E180" s="284" t="s">
        <v>135</v>
      </c>
      <c r="F180" s="55" t="s">
        <v>20</v>
      </c>
      <c r="G180" s="289">
        <v>42101.427083333336</v>
      </c>
      <c r="H180" s="189">
        <f t="shared" si="16"/>
        <v>2</v>
      </c>
      <c r="I180" s="289">
        <v>42135.666666666664</v>
      </c>
      <c r="J180" s="189">
        <f t="shared" si="17"/>
        <v>2</v>
      </c>
      <c r="K180" s="57">
        <v>28</v>
      </c>
      <c r="L180" s="57">
        <v>6</v>
      </c>
      <c r="M180" s="58">
        <v>291000000</v>
      </c>
      <c r="N180" s="58">
        <v>283396000</v>
      </c>
      <c r="O180" s="58">
        <v>267531000</v>
      </c>
      <c r="P180" s="59">
        <f t="shared" si="8"/>
        <v>15865000</v>
      </c>
      <c r="Q180" s="60" t="s">
        <v>136</v>
      </c>
      <c r="R180" s="61"/>
      <c r="W180" s="186">
        <f t="shared" si="12"/>
        <v>7604000</v>
      </c>
    </row>
    <row r="181" spans="1:23" s="2" customFormat="1" ht="30" x14ac:dyDescent="0.25">
      <c r="A181"/>
      <c r="B181" s="172">
        <f t="shared" si="15"/>
        <v>175</v>
      </c>
      <c r="C181" s="192" t="s">
        <v>122</v>
      </c>
      <c r="D181" s="192" t="s">
        <v>618</v>
      </c>
      <c r="E181" s="284" t="s">
        <v>137</v>
      </c>
      <c r="F181" s="55" t="s">
        <v>20</v>
      </c>
      <c r="G181" s="289">
        <v>42102.666666666664</v>
      </c>
      <c r="H181" s="189">
        <f t="shared" si="16"/>
        <v>2</v>
      </c>
      <c r="I181" s="289">
        <v>42129.666666666664</v>
      </c>
      <c r="J181" s="189">
        <f t="shared" si="17"/>
        <v>2</v>
      </c>
      <c r="K181" s="57">
        <v>29</v>
      </c>
      <c r="L181" s="57">
        <v>4</v>
      </c>
      <c r="M181" s="58">
        <v>300000000</v>
      </c>
      <c r="N181" s="58">
        <v>291858000</v>
      </c>
      <c r="O181" s="58">
        <v>255501000</v>
      </c>
      <c r="P181" s="59">
        <f t="shared" si="8"/>
        <v>36357000</v>
      </c>
      <c r="Q181" s="60" t="s">
        <v>107</v>
      </c>
      <c r="R181" s="61"/>
      <c r="W181" s="186">
        <f t="shared" si="12"/>
        <v>8142000</v>
      </c>
    </row>
    <row r="182" spans="1:23" s="2" customFormat="1" x14ac:dyDescent="0.25">
      <c r="A182"/>
      <c r="B182" s="172">
        <f t="shared" si="15"/>
        <v>176</v>
      </c>
      <c r="C182" s="192" t="s">
        <v>138</v>
      </c>
      <c r="D182" s="192" t="s">
        <v>643</v>
      </c>
      <c r="E182" s="284" t="s">
        <v>139</v>
      </c>
      <c r="F182" s="55" t="s">
        <v>20</v>
      </c>
      <c r="G182" s="289">
        <v>42095.625</v>
      </c>
      <c r="H182" s="189">
        <f t="shared" si="16"/>
        <v>2</v>
      </c>
      <c r="I182" s="289">
        <v>42119.666666666664</v>
      </c>
      <c r="J182" s="189">
        <f t="shared" si="17"/>
        <v>2</v>
      </c>
      <c r="K182" s="57">
        <v>27</v>
      </c>
      <c r="L182" s="57">
        <v>3</v>
      </c>
      <c r="M182" s="58">
        <v>1011000000</v>
      </c>
      <c r="N182" s="58">
        <v>1011000000</v>
      </c>
      <c r="O182" s="58">
        <v>990000000</v>
      </c>
      <c r="P182" s="59">
        <f t="shared" si="8"/>
        <v>21000000</v>
      </c>
      <c r="Q182" s="60" t="s">
        <v>140</v>
      </c>
      <c r="R182" s="61"/>
      <c r="W182" s="186">
        <f t="shared" si="12"/>
        <v>0</v>
      </c>
    </row>
    <row r="183" spans="1:23" s="2" customFormat="1" x14ac:dyDescent="0.25">
      <c r="A183"/>
      <c r="B183" s="172">
        <f t="shared" si="15"/>
        <v>177</v>
      </c>
      <c r="C183" s="192" t="s">
        <v>141</v>
      </c>
      <c r="D183" s="192" t="s">
        <v>622</v>
      </c>
      <c r="E183" s="284" t="s">
        <v>142</v>
      </c>
      <c r="F183" s="55" t="s">
        <v>39</v>
      </c>
      <c r="G183" s="289">
        <v>42100.333333333336</v>
      </c>
      <c r="H183" s="189">
        <f t="shared" si="16"/>
        <v>2</v>
      </c>
      <c r="I183" s="289">
        <v>42137.458333333336</v>
      </c>
      <c r="J183" s="189">
        <f t="shared" si="17"/>
        <v>2</v>
      </c>
      <c r="K183" s="57">
        <v>82</v>
      </c>
      <c r="L183" s="57">
        <v>5</v>
      </c>
      <c r="M183" s="58">
        <v>1050000000</v>
      </c>
      <c r="N183" s="58">
        <v>1045852500</v>
      </c>
      <c r="O183" s="58">
        <v>1034495000</v>
      </c>
      <c r="P183" s="59">
        <f t="shared" si="8"/>
        <v>11357500</v>
      </c>
      <c r="Q183" s="60" t="s">
        <v>143</v>
      </c>
      <c r="R183" s="61"/>
      <c r="W183" s="186">
        <f t="shared" si="12"/>
        <v>4147500</v>
      </c>
    </row>
    <row r="184" spans="1:23" s="2" customFormat="1" x14ac:dyDescent="0.25">
      <c r="A184"/>
      <c r="B184" s="172">
        <f t="shared" si="15"/>
        <v>178</v>
      </c>
      <c r="C184" s="192" t="s">
        <v>141</v>
      </c>
      <c r="D184" s="192" t="s">
        <v>622</v>
      </c>
      <c r="E184" s="284" t="s">
        <v>144</v>
      </c>
      <c r="F184" s="55" t="s">
        <v>39</v>
      </c>
      <c r="G184" s="289">
        <v>42094.75</v>
      </c>
      <c r="H184" s="189">
        <f t="shared" si="16"/>
        <v>1</v>
      </c>
      <c r="I184" s="289">
        <v>42132.458333333336</v>
      </c>
      <c r="J184" s="189">
        <f t="shared" si="17"/>
        <v>2</v>
      </c>
      <c r="K184" s="57">
        <v>104</v>
      </c>
      <c r="L184" s="57">
        <v>11</v>
      </c>
      <c r="M184" s="58">
        <v>382028400</v>
      </c>
      <c r="N184" s="58">
        <v>377798000</v>
      </c>
      <c r="O184" s="58">
        <v>253324500</v>
      </c>
      <c r="P184" s="59">
        <f t="shared" si="8"/>
        <v>124473500</v>
      </c>
      <c r="Q184" s="60" t="s">
        <v>145</v>
      </c>
      <c r="R184" s="61"/>
      <c r="W184" s="186">
        <f t="shared" si="12"/>
        <v>4230400</v>
      </c>
    </row>
    <row r="185" spans="1:23" s="2" customFormat="1" x14ac:dyDescent="0.25">
      <c r="A185" t="s">
        <v>677</v>
      </c>
      <c r="B185" s="172">
        <f t="shared" si="15"/>
        <v>179</v>
      </c>
      <c r="C185" s="192" t="s">
        <v>38</v>
      </c>
      <c r="D185" s="204" t="s">
        <v>599</v>
      </c>
      <c r="E185" s="284" t="s">
        <v>147</v>
      </c>
      <c r="F185" s="55" t="s">
        <v>20</v>
      </c>
      <c r="G185" s="289">
        <v>42080.625</v>
      </c>
      <c r="H185" s="189">
        <f t="shared" si="16"/>
        <v>1</v>
      </c>
      <c r="I185" s="289">
        <v>42115.666666666664</v>
      </c>
      <c r="J185" s="189">
        <f t="shared" si="17"/>
        <v>2</v>
      </c>
      <c r="K185" s="57">
        <v>17</v>
      </c>
      <c r="L185" s="57">
        <v>3</v>
      </c>
      <c r="M185" s="58">
        <v>1980000000</v>
      </c>
      <c r="N185" s="58">
        <v>1980000000</v>
      </c>
      <c r="O185" s="58">
        <v>1969048000</v>
      </c>
      <c r="P185" s="59">
        <f t="shared" si="8"/>
        <v>10952000</v>
      </c>
      <c r="Q185" s="60" t="s">
        <v>148</v>
      </c>
      <c r="R185" s="61"/>
      <c r="W185" s="186">
        <f t="shared" si="12"/>
        <v>0</v>
      </c>
    </row>
    <row r="186" spans="1:23" s="2" customFormat="1" x14ac:dyDescent="0.25">
      <c r="A186"/>
      <c r="B186" s="172">
        <f t="shared" si="15"/>
        <v>180</v>
      </c>
      <c r="C186" s="192" t="s">
        <v>149</v>
      </c>
      <c r="D186" s="192" t="s">
        <v>621</v>
      </c>
      <c r="E186" s="284" t="s">
        <v>620</v>
      </c>
      <c r="F186" s="55" t="s">
        <v>151</v>
      </c>
      <c r="G186" s="289">
        <v>42080.666666666664</v>
      </c>
      <c r="H186" s="189">
        <f t="shared" si="16"/>
        <v>1</v>
      </c>
      <c r="I186" s="289">
        <v>42104.666666666664</v>
      </c>
      <c r="J186" s="189">
        <f t="shared" si="17"/>
        <v>2</v>
      </c>
      <c r="K186" s="57">
        <v>9</v>
      </c>
      <c r="L186" s="57">
        <v>3</v>
      </c>
      <c r="M186" s="58">
        <v>173250000</v>
      </c>
      <c r="N186" s="58">
        <v>172715400</v>
      </c>
      <c r="O186" s="58">
        <v>172170900</v>
      </c>
      <c r="P186" s="59">
        <f t="shared" si="8"/>
        <v>544500</v>
      </c>
      <c r="Q186" s="60" t="s">
        <v>6</v>
      </c>
      <c r="R186" s="61"/>
      <c r="W186" s="186">
        <f t="shared" si="12"/>
        <v>534600</v>
      </c>
    </row>
    <row r="187" spans="1:23" s="2" customFormat="1" ht="45" x14ac:dyDescent="0.25">
      <c r="A187" t="s">
        <v>677</v>
      </c>
      <c r="B187" s="172">
        <f t="shared" si="15"/>
        <v>181</v>
      </c>
      <c r="C187" s="192" t="s">
        <v>38</v>
      </c>
      <c r="D187" s="204" t="s">
        <v>599</v>
      </c>
      <c r="E187" s="284" t="s">
        <v>152</v>
      </c>
      <c r="F187" s="55" t="s">
        <v>20</v>
      </c>
      <c r="G187" s="289">
        <v>42076.5</v>
      </c>
      <c r="H187" s="189">
        <f t="shared" si="16"/>
        <v>1</v>
      </c>
      <c r="I187" s="289">
        <v>42107.625</v>
      </c>
      <c r="J187" s="189">
        <f t="shared" si="17"/>
        <v>2</v>
      </c>
      <c r="K187" s="57">
        <v>31</v>
      </c>
      <c r="L187" s="57">
        <v>3</v>
      </c>
      <c r="M187" s="58">
        <v>2400000000</v>
      </c>
      <c r="N187" s="58">
        <v>2382375000</v>
      </c>
      <c r="O187" s="58">
        <v>2365750000</v>
      </c>
      <c r="P187" s="59">
        <f t="shared" si="8"/>
        <v>16625000</v>
      </c>
      <c r="Q187" s="60" t="s">
        <v>153</v>
      </c>
      <c r="R187" s="61"/>
      <c r="W187" s="186">
        <f t="shared" si="12"/>
        <v>17625000</v>
      </c>
    </row>
    <row r="188" spans="1:23" s="2" customFormat="1" x14ac:dyDescent="0.25">
      <c r="A188"/>
      <c r="B188" s="172">
        <f t="shared" si="15"/>
        <v>182</v>
      </c>
      <c r="C188" s="192" t="s">
        <v>141</v>
      </c>
      <c r="D188" s="192" t="s">
        <v>622</v>
      </c>
      <c r="E188" s="284" t="s">
        <v>606</v>
      </c>
      <c r="F188" s="55" t="s">
        <v>39</v>
      </c>
      <c r="G188" s="289">
        <v>42100.333333333336</v>
      </c>
      <c r="H188" s="189">
        <f t="shared" si="16"/>
        <v>2</v>
      </c>
      <c r="I188" s="289">
        <v>42137.666666666664</v>
      </c>
      <c r="J188" s="189">
        <f t="shared" si="17"/>
        <v>2</v>
      </c>
      <c r="K188" s="57">
        <v>77</v>
      </c>
      <c r="L188" s="57">
        <v>10</v>
      </c>
      <c r="M188" s="58">
        <v>228000000</v>
      </c>
      <c r="N188" s="58">
        <v>225720000</v>
      </c>
      <c r="O188" s="58">
        <v>198352000</v>
      </c>
      <c r="P188" s="59">
        <f t="shared" ref="P188:P202" si="18">N188-O188</f>
        <v>27368000</v>
      </c>
      <c r="Q188" s="60" t="s">
        <v>155</v>
      </c>
      <c r="R188" s="61"/>
      <c r="W188" s="186">
        <f t="shared" si="12"/>
        <v>2280000</v>
      </c>
    </row>
    <row r="189" spans="1:23" s="2" customFormat="1" x14ac:dyDescent="0.25">
      <c r="A189" t="s">
        <v>677</v>
      </c>
      <c r="B189" s="172">
        <f t="shared" si="15"/>
        <v>183</v>
      </c>
      <c r="C189" s="53" t="s">
        <v>69</v>
      </c>
      <c r="D189" s="204" t="s">
        <v>602</v>
      </c>
      <c r="E189" s="284" t="s">
        <v>156</v>
      </c>
      <c r="F189" s="55" t="s">
        <v>39</v>
      </c>
      <c r="G189" s="289">
        <v>42066.625</v>
      </c>
      <c r="H189" s="189">
        <f t="shared" si="16"/>
        <v>1</v>
      </c>
      <c r="I189" s="289">
        <v>42089.583333333336</v>
      </c>
      <c r="J189" s="189">
        <f t="shared" si="17"/>
        <v>1</v>
      </c>
      <c r="K189" s="57">
        <v>58</v>
      </c>
      <c r="L189" s="57">
        <v>4</v>
      </c>
      <c r="M189" s="58">
        <v>491027735</v>
      </c>
      <c r="N189" s="58">
        <v>491027735</v>
      </c>
      <c r="O189" s="58">
        <v>413704005</v>
      </c>
      <c r="P189" s="59">
        <f t="shared" si="18"/>
        <v>77323730</v>
      </c>
      <c r="Q189" s="60" t="s">
        <v>157</v>
      </c>
      <c r="R189" s="61"/>
      <c r="W189" s="186">
        <f t="shared" si="12"/>
        <v>0</v>
      </c>
    </row>
    <row r="190" spans="1:23" s="2" customFormat="1" x14ac:dyDescent="0.25">
      <c r="A190" t="s">
        <v>677</v>
      </c>
      <c r="B190" s="172">
        <f t="shared" si="15"/>
        <v>184</v>
      </c>
      <c r="C190" s="53" t="s">
        <v>69</v>
      </c>
      <c r="D190" s="204" t="s">
        <v>602</v>
      </c>
      <c r="E190" s="284" t="s">
        <v>158</v>
      </c>
      <c r="F190" s="55" t="s">
        <v>39</v>
      </c>
      <c r="G190" s="289">
        <v>42066.625</v>
      </c>
      <c r="H190" s="189">
        <f t="shared" si="16"/>
        <v>1</v>
      </c>
      <c r="I190" s="289">
        <v>42089.583333333336</v>
      </c>
      <c r="J190" s="189">
        <f t="shared" si="17"/>
        <v>1</v>
      </c>
      <c r="K190" s="57">
        <v>49</v>
      </c>
      <c r="L190" s="57">
        <v>3</v>
      </c>
      <c r="M190" s="58">
        <v>252648000</v>
      </c>
      <c r="N190" s="58">
        <v>252648000</v>
      </c>
      <c r="O190" s="58">
        <v>235795780</v>
      </c>
      <c r="P190" s="59">
        <f t="shared" si="18"/>
        <v>16852220</v>
      </c>
      <c r="Q190" s="60" t="s">
        <v>157</v>
      </c>
      <c r="R190" s="61"/>
      <c r="W190" s="186">
        <f t="shared" si="12"/>
        <v>0</v>
      </c>
    </row>
    <row r="191" spans="1:23" s="2" customFormat="1" x14ac:dyDescent="0.25">
      <c r="A191" t="s">
        <v>677</v>
      </c>
      <c r="B191" s="172">
        <f t="shared" si="15"/>
        <v>185</v>
      </c>
      <c r="C191" s="53" t="s">
        <v>69</v>
      </c>
      <c r="D191" s="204" t="s">
        <v>602</v>
      </c>
      <c r="E191" s="284" t="s">
        <v>159</v>
      </c>
      <c r="F191" s="55" t="s">
        <v>39</v>
      </c>
      <c r="G191" s="289">
        <v>42066.625</v>
      </c>
      <c r="H191" s="189">
        <f t="shared" si="16"/>
        <v>1</v>
      </c>
      <c r="I191" s="289">
        <v>42089.583333333336</v>
      </c>
      <c r="J191" s="189">
        <f t="shared" si="17"/>
        <v>1</v>
      </c>
      <c r="K191" s="57">
        <v>40</v>
      </c>
      <c r="L191" s="57">
        <v>4</v>
      </c>
      <c r="M191" s="58">
        <v>402649500</v>
      </c>
      <c r="N191" s="58">
        <v>402649500</v>
      </c>
      <c r="O191" s="58">
        <v>366379750</v>
      </c>
      <c r="P191" s="59">
        <f t="shared" si="18"/>
        <v>36269750</v>
      </c>
      <c r="Q191" s="60" t="s">
        <v>160</v>
      </c>
      <c r="R191" s="61"/>
      <c r="W191" s="186">
        <f t="shared" si="12"/>
        <v>0</v>
      </c>
    </row>
    <row r="192" spans="1:23" s="2" customFormat="1" ht="30" x14ac:dyDescent="0.25">
      <c r="A192" t="s">
        <v>677</v>
      </c>
      <c r="B192" s="172">
        <f t="shared" si="15"/>
        <v>186</v>
      </c>
      <c r="C192" s="192" t="s">
        <v>161</v>
      </c>
      <c r="D192" s="192" t="s">
        <v>632</v>
      </c>
      <c r="E192" s="284" t="s">
        <v>162</v>
      </c>
      <c r="F192" s="55" t="s">
        <v>20</v>
      </c>
      <c r="G192" s="289">
        <v>42059.770833333336</v>
      </c>
      <c r="H192" s="189">
        <f t="shared" si="16"/>
        <v>1</v>
      </c>
      <c r="I192" s="289">
        <v>42090.666666666664</v>
      </c>
      <c r="J192" s="189">
        <f t="shared" si="17"/>
        <v>1</v>
      </c>
      <c r="K192" s="57">
        <v>30</v>
      </c>
      <c r="L192" s="57">
        <v>2</v>
      </c>
      <c r="M192" s="58">
        <v>2146700500</v>
      </c>
      <c r="N192" s="58">
        <v>2146480000</v>
      </c>
      <c r="O192" s="58">
        <v>2103543000</v>
      </c>
      <c r="P192" s="59">
        <f t="shared" si="18"/>
        <v>42937000</v>
      </c>
      <c r="Q192" s="60" t="s">
        <v>163</v>
      </c>
      <c r="R192" s="61"/>
      <c r="W192" s="186">
        <f t="shared" si="12"/>
        <v>220500</v>
      </c>
    </row>
    <row r="193" spans="1:23" s="2" customFormat="1" x14ac:dyDescent="0.25">
      <c r="A193" t="s">
        <v>677</v>
      </c>
      <c r="B193" s="172">
        <f t="shared" si="15"/>
        <v>187</v>
      </c>
      <c r="C193" s="192" t="s">
        <v>161</v>
      </c>
      <c r="D193" s="192" t="s">
        <v>632</v>
      </c>
      <c r="E193" s="284" t="s">
        <v>164</v>
      </c>
      <c r="F193" s="55" t="s">
        <v>39</v>
      </c>
      <c r="G193" s="289">
        <v>42053.583333333336</v>
      </c>
      <c r="H193" s="189">
        <f t="shared" si="16"/>
        <v>1</v>
      </c>
      <c r="I193" s="289">
        <v>42101.583333333336</v>
      </c>
      <c r="J193" s="189">
        <f t="shared" si="17"/>
        <v>2</v>
      </c>
      <c r="K193" s="57">
        <v>86</v>
      </c>
      <c r="L193" s="57">
        <v>7</v>
      </c>
      <c r="M193" s="58">
        <v>1477660500</v>
      </c>
      <c r="N193" s="58">
        <v>1465750000</v>
      </c>
      <c r="O193" s="58">
        <v>1430898000</v>
      </c>
      <c r="P193" s="59">
        <f t="shared" si="18"/>
        <v>34852000</v>
      </c>
      <c r="Q193" s="60" t="s">
        <v>165</v>
      </c>
      <c r="R193" s="61"/>
      <c r="W193" s="186">
        <f t="shared" si="12"/>
        <v>11910500</v>
      </c>
    </row>
    <row r="194" spans="1:23" s="2" customFormat="1" x14ac:dyDescent="0.25">
      <c r="A194" t="s">
        <v>677</v>
      </c>
      <c r="B194" s="172">
        <f t="shared" si="15"/>
        <v>188</v>
      </c>
      <c r="C194" s="192" t="s">
        <v>161</v>
      </c>
      <c r="D194" s="192" t="s">
        <v>632</v>
      </c>
      <c r="E194" s="284" t="s">
        <v>166</v>
      </c>
      <c r="F194" s="55" t="s">
        <v>151</v>
      </c>
      <c r="G194" s="289">
        <v>42059.541666666664</v>
      </c>
      <c r="H194" s="189">
        <f t="shared" si="16"/>
        <v>1</v>
      </c>
      <c r="I194" s="289">
        <v>42083.458333333336</v>
      </c>
      <c r="J194" s="189">
        <f t="shared" si="17"/>
        <v>1</v>
      </c>
      <c r="K194" s="57">
        <v>11</v>
      </c>
      <c r="L194" s="57">
        <v>2</v>
      </c>
      <c r="M194" s="58">
        <v>300000000</v>
      </c>
      <c r="N194" s="58">
        <v>223117000</v>
      </c>
      <c r="O194" s="58">
        <v>220112000</v>
      </c>
      <c r="P194" s="59">
        <f t="shared" si="18"/>
        <v>3005000</v>
      </c>
      <c r="Q194" s="60" t="s">
        <v>168</v>
      </c>
      <c r="R194" s="61"/>
      <c r="W194" s="186">
        <f t="shared" si="12"/>
        <v>76883000</v>
      </c>
    </row>
    <row r="195" spans="1:23" s="2" customFormat="1" ht="30" x14ac:dyDescent="0.25">
      <c r="A195"/>
      <c r="B195" s="172">
        <f t="shared" si="15"/>
        <v>189</v>
      </c>
      <c r="C195" s="192" t="s">
        <v>141</v>
      </c>
      <c r="D195" s="192" t="s">
        <v>622</v>
      </c>
      <c r="E195" s="284" t="s">
        <v>169</v>
      </c>
      <c r="F195" s="55" t="s">
        <v>39</v>
      </c>
      <c r="G195" s="289">
        <v>42041.333333333336</v>
      </c>
      <c r="H195" s="189">
        <f t="shared" si="16"/>
        <v>1</v>
      </c>
      <c r="I195" s="289">
        <v>42075.666666666664</v>
      </c>
      <c r="J195" s="189">
        <f t="shared" si="17"/>
        <v>1</v>
      </c>
      <c r="K195" s="57">
        <v>68</v>
      </c>
      <c r="L195" s="57">
        <v>6</v>
      </c>
      <c r="M195" s="58">
        <v>432450000</v>
      </c>
      <c r="N195" s="58">
        <v>290569000</v>
      </c>
      <c r="O195" s="58">
        <v>254926000</v>
      </c>
      <c r="P195" s="59">
        <f t="shared" si="18"/>
        <v>35643000</v>
      </c>
      <c r="Q195" s="60" t="s">
        <v>170</v>
      </c>
      <c r="R195" s="61"/>
      <c r="W195" s="186">
        <f t="shared" si="12"/>
        <v>141881000</v>
      </c>
    </row>
    <row r="196" spans="1:23" s="2" customFormat="1" ht="30" x14ac:dyDescent="0.25">
      <c r="A196"/>
      <c r="B196" s="172">
        <f t="shared" si="15"/>
        <v>190</v>
      </c>
      <c r="C196" s="192" t="s">
        <v>141</v>
      </c>
      <c r="D196" s="192" t="s">
        <v>622</v>
      </c>
      <c r="E196" s="284" t="s">
        <v>171</v>
      </c>
      <c r="F196" s="55" t="s">
        <v>39</v>
      </c>
      <c r="G196" s="289">
        <v>42041.333333333336</v>
      </c>
      <c r="H196" s="189">
        <f t="shared" si="16"/>
        <v>1</v>
      </c>
      <c r="I196" s="289">
        <v>42075.625</v>
      </c>
      <c r="J196" s="189">
        <f t="shared" si="17"/>
        <v>1</v>
      </c>
      <c r="K196" s="57">
        <v>62</v>
      </c>
      <c r="L196" s="57">
        <v>5</v>
      </c>
      <c r="M196" s="58">
        <v>1186350000</v>
      </c>
      <c r="N196" s="58">
        <v>429662000</v>
      </c>
      <c r="O196" s="58">
        <v>367685000</v>
      </c>
      <c r="P196" s="59">
        <f t="shared" si="18"/>
        <v>61977000</v>
      </c>
      <c r="Q196" s="60" t="s">
        <v>170</v>
      </c>
      <c r="R196" s="61"/>
      <c r="W196" s="186">
        <f t="shared" si="12"/>
        <v>756688000</v>
      </c>
    </row>
    <row r="197" spans="1:23" s="2" customFormat="1" ht="30" x14ac:dyDescent="0.25">
      <c r="A197"/>
      <c r="B197" s="172">
        <f t="shared" si="15"/>
        <v>191</v>
      </c>
      <c r="C197" s="192" t="s">
        <v>141</v>
      </c>
      <c r="D197" s="192" t="s">
        <v>622</v>
      </c>
      <c r="E197" s="284" t="s">
        <v>172</v>
      </c>
      <c r="F197" s="55" t="s">
        <v>39</v>
      </c>
      <c r="G197" s="289">
        <v>42033.416666666664</v>
      </c>
      <c r="H197" s="189">
        <f t="shared" si="16"/>
        <v>1</v>
      </c>
      <c r="I197" s="289">
        <v>42069.583333333336</v>
      </c>
      <c r="J197" s="189">
        <f t="shared" si="17"/>
        <v>1</v>
      </c>
      <c r="K197" s="57">
        <v>90</v>
      </c>
      <c r="L197" s="57">
        <v>13</v>
      </c>
      <c r="M197" s="58">
        <v>250000000</v>
      </c>
      <c r="N197" s="58">
        <v>247940000</v>
      </c>
      <c r="O197" s="58">
        <v>166375000</v>
      </c>
      <c r="P197" s="59">
        <f t="shared" si="18"/>
        <v>81565000</v>
      </c>
      <c r="Q197" s="60" t="s">
        <v>173</v>
      </c>
      <c r="R197" s="61"/>
      <c r="W197" s="186">
        <f t="shared" si="12"/>
        <v>2060000</v>
      </c>
    </row>
    <row r="198" spans="1:23" s="2" customFormat="1" ht="30" x14ac:dyDescent="0.25">
      <c r="A198"/>
      <c r="B198" s="172">
        <f t="shared" si="15"/>
        <v>192</v>
      </c>
      <c r="C198" s="192" t="s">
        <v>141</v>
      </c>
      <c r="D198" s="192" t="s">
        <v>622</v>
      </c>
      <c r="E198" s="284" t="s">
        <v>174</v>
      </c>
      <c r="F198" s="55" t="s">
        <v>39</v>
      </c>
      <c r="G198" s="289">
        <v>42033.416666666664</v>
      </c>
      <c r="H198" s="189">
        <f t="shared" si="16"/>
        <v>1</v>
      </c>
      <c r="I198" s="289">
        <v>42069.583333333336</v>
      </c>
      <c r="J198" s="189">
        <f t="shared" si="17"/>
        <v>1</v>
      </c>
      <c r="K198" s="57">
        <v>95</v>
      </c>
      <c r="L198" s="57">
        <v>12</v>
      </c>
      <c r="M198" s="58">
        <v>1125000000</v>
      </c>
      <c r="N198" s="58">
        <v>1054944000</v>
      </c>
      <c r="O198" s="58">
        <v>1025590000</v>
      </c>
      <c r="P198" s="59">
        <f t="shared" si="18"/>
        <v>29354000</v>
      </c>
      <c r="Q198" s="60" t="s">
        <v>175</v>
      </c>
      <c r="R198" s="61"/>
      <c r="W198" s="186">
        <f t="shared" si="12"/>
        <v>70056000</v>
      </c>
    </row>
    <row r="199" spans="1:23" s="2" customFormat="1" x14ac:dyDescent="0.25">
      <c r="A199"/>
      <c r="B199" s="172">
        <f t="shared" si="15"/>
        <v>193</v>
      </c>
      <c r="C199" s="192" t="s">
        <v>141</v>
      </c>
      <c r="D199" s="192" t="s">
        <v>622</v>
      </c>
      <c r="E199" s="284" t="s">
        <v>637</v>
      </c>
      <c r="F199" s="55" t="s">
        <v>39</v>
      </c>
      <c r="G199" s="289">
        <v>42020.457638888889</v>
      </c>
      <c r="H199" s="189">
        <f t="shared" si="16"/>
        <v>1</v>
      </c>
      <c r="I199" s="289">
        <v>42052.416666666664</v>
      </c>
      <c r="J199" s="189">
        <f t="shared" si="17"/>
        <v>1</v>
      </c>
      <c r="K199" s="57">
        <v>51</v>
      </c>
      <c r="L199" s="57">
        <v>4</v>
      </c>
      <c r="M199" s="58">
        <v>236685000</v>
      </c>
      <c r="N199" s="58">
        <v>233158000</v>
      </c>
      <c r="O199" s="58">
        <v>221100000</v>
      </c>
      <c r="P199" s="59">
        <f t="shared" si="18"/>
        <v>12058000</v>
      </c>
      <c r="Q199" s="60" t="s">
        <v>177</v>
      </c>
      <c r="R199" s="61"/>
      <c r="W199" s="186">
        <f t="shared" si="12"/>
        <v>3527000</v>
      </c>
    </row>
    <row r="200" spans="1:23" s="2" customFormat="1" x14ac:dyDescent="0.25">
      <c r="A200"/>
      <c r="B200" s="172">
        <f t="shared" si="15"/>
        <v>194</v>
      </c>
      <c r="C200" s="53" t="s">
        <v>69</v>
      </c>
      <c r="D200" s="204" t="s">
        <v>602</v>
      </c>
      <c r="E200" s="284" t="s">
        <v>178</v>
      </c>
      <c r="F200" s="55" t="s">
        <v>39</v>
      </c>
      <c r="G200" s="289">
        <v>42012.46875</v>
      </c>
      <c r="H200" s="189">
        <f t="shared" ref="H200:J202" si="19">IF(AND(G200&gt;=$T$1,G200&lt;=$U$1),1,IF(AND(G200&gt;=$T$2,G200&lt;=$U$2),2,IF(AND(G200&gt;=$T$3,G200&lt;=$U$3),3,IF(AND(G200&gt;=$T$4,G200&lt;=$U$4),4,0))))</f>
        <v>1</v>
      </c>
      <c r="I200" s="289">
        <v>42037.375</v>
      </c>
      <c r="J200" s="189">
        <f t="shared" si="19"/>
        <v>1</v>
      </c>
      <c r="K200" s="57">
        <v>32</v>
      </c>
      <c r="L200" s="57">
        <v>5</v>
      </c>
      <c r="M200" s="58">
        <v>1020250000</v>
      </c>
      <c r="N200" s="58">
        <v>885500000</v>
      </c>
      <c r="O200" s="58">
        <v>881650000</v>
      </c>
      <c r="P200" s="59">
        <f t="shared" si="18"/>
        <v>3850000</v>
      </c>
      <c r="Q200" s="60" t="s">
        <v>157</v>
      </c>
      <c r="R200" s="61"/>
      <c r="W200" s="186">
        <f t="shared" ref="W200:W202" si="20">M200-N200</f>
        <v>134750000</v>
      </c>
    </row>
    <row r="201" spans="1:23" s="2" customFormat="1" x14ac:dyDescent="0.25">
      <c r="A201"/>
      <c r="B201" s="172">
        <f t="shared" si="15"/>
        <v>195</v>
      </c>
      <c r="C201" s="53" t="s">
        <v>69</v>
      </c>
      <c r="D201" s="204" t="s">
        <v>602</v>
      </c>
      <c r="E201" s="284" t="s">
        <v>179</v>
      </c>
      <c r="F201" s="55" t="s">
        <v>39</v>
      </c>
      <c r="G201" s="289">
        <v>42011.746527777781</v>
      </c>
      <c r="H201" s="189">
        <f t="shared" si="19"/>
        <v>1</v>
      </c>
      <c r="I201" s="289">
        <v>42038.375</v>
      </c>
      <c r="J201" s="189">
        <f t="shared" si="19"/>
        <v>1</v>
      </c>
      <c r="K201" s="57">
        <v>27</v>
      </c>
      <c r="L201" s="57">
        <v>6</v>
      </c>
      <c r="M201" s="58">
        <v>745140000</v>
      </c>
      <c r="N201" s="58">
        <v>658900000</v>
      </c>
      <c r="O201" s="58">
        <v>424160000</v>
      </c>
      <c r="P201" s="59">
        <f t="shared" si="18"/>
        <v>234740000</v>
      </c>
      <c r="Q201" s="60" t="s">
        <v>160</v>
      </c>
      <c r="R201" s="61"/>
      <c r="W201" s="186">
        <f t="shared" si="20"/>
        <v>86240000</v>
      </c>
    </row>
    <row r="202" spans="1:23" s="2" customFormat="1" x14ac:dyDescent="0.25">
      <c r="A202"/>
      <c r="B202" s="172">
        <f t="shared" si="15"/>
        <v>196</v>
      </c>
      <c r="C202" s="53" t="s">
        <v>69</v>
      </c>
      <c r="D202" s="204" t="s">
        <v>602</v>
      </c>
      <c r="E202" s="284" t="s">
        <v>636</v>
      </c>
      <c r="F202" s="55" t="s">
        <v>39</v>
      </c>
      <c r="G202" s="289">
        <v>42011.638888888891</v>
      </c>
      <c r="H202" s="189">
        <f t="shared" si="19"/>
        <v>1</v>
      </c>
      <c r="I202" s="289">
        <v>42034.375</v>
      </c>
      <c r="J202" s="189">
        <f t="shared" si="19"/>
        <v>1</v>
      </c>
      <c r="K202" s="57">
        <v>33</v>
      </c>
      <c r="L202" s="57">
        <v>5</v>
      </c>
      <c r="M202" s="58">
        <v>936551000</v>
      </c>
      <c r="N202" s="58">
        <v>885903150</v>
      </c>
      <c r="O202" s="58">
        <v>778793400</v>
      </c>
      <c r="P202" s="59">
        <f t="shared" si="18"/>
        <v>107109750</v>
      </c>
      <c r="Q202" s="60" t="s">
        <v>157</v>
      </c>
      <c r="R202" s="61"/>
      <c r="W202" s="186">
        <f t="shared" si="20"/>
        <v>50647850</v>
      </c>
    </row>
    <row r="203" spans="1:23" s="2" customFormat="1" x14ac:dyDescent="0.25">
      <c r="B203" s="193"/>
      <c r="C203" s="194"/>
      <c r="D203" s="194"/>
      <c r="E203" s="195"/>
      <c r="F203" s="195"/>
      <c r="G203" s="195"/>
      <c r="H203" s="195"/>
      <c r="I203" s="195"/>
      <c r="J203" s="195"/>
      <c r="K203" s="195"/>
      <c r="L203" s="195"/>
      <c r="M203" s="196"/>
      <c r="N203" s="196"/>
      <c r="O203" s="196"/>
      <c r="P203" s="196"/>
      <c r="Q203" s="195"/>
      <c r="R203" s="197"/>
    </row>
    <row r="204" spans="1:23" s="1" customFormat="1" ht="33.75" customHeight="1" thickBot="1" x14ac:dyDescent="0.3">
      <c r="B204" s="198"/>
      <c r="C204" s="199"/>
      <c r="D204" s="199"/>
      <c r="E204" s="200" t="s">
        <v>9</v>
      </c>
      <c r="F204" s="200"/>
      <c r="G204" s="200"/>
      <c r="H204" s="200"/>
      <c r="I204" s="200"/>
      <c r="J204" s="200"/>
      <c r="K204" s="201">
        <f>AVERAGE(K7:K202)</f>
        <v>25.811224489795919</v>
      </c>
      <c r="L204" s="201">
        <f>AVERAGE(L7:L202)</f>
        <v>4.1785714285714288</v>
      </c>
      <c r="M204" s="202">
        <f>SUM(M7:M202)</f>
        <v>206061439235</v>
      </c>
      <c r="N204" s="202">
        <f t="shared" ref="N204:P204" si="21">SUM(N7:N202)</f>
        <v>195732344269</v>
      </c>
      <c r="O204" s="202">
        <f t="shared" si="21"/>
        <v>187780667460</v>
      </c>
      <c r="P204" s="202">
        <f t="shared" si="21"/>
        <v>7951676809</v>
      </c>
      <c r="Q204" s="199"/>
      <c r="R204" s="203"/>
    </row>
    <row r="205" spans="1:23" x14ac:dyDescent="0.25">
      <c r="D205" s="190"/>
    </row>
    <row r="209" spans="3:3" x14ac:dyDescent="0.25">
      <c r="C209" t="s">
        <v>640</v>
      </c>
    </row>
    <row r="210" spans="3:3" x14ac:dyDescent="0.25">
      <c r="C210" t="s">
        <v>641</v>
      </c>
    </row>
  </sheetData>
  <autoFilter ref="B5:R204"/>
  <mergeCells count="3">
    <mergeCell ref="B1:R1"/>
    <mergeCell ref="B2:R2"/>
    <mergeCell ref="B3:R3"/>
  </mergeCells>
  <pageMargins left="0.39370078740157483" right="1.3779527559055118" top="0.39370078740157483" bottom="0.39370078740157483" header="0.31496062992125984" footer="0.31496062992125984"/>
  <pageSetup paperSize="5" scale="75" orientation="landscape" horizontalDpi="4294967294" verticalDpi="0" r:id="rId1"/>
  <ignoredErrors>
    <ignoredError sqref="M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BS</vt:lpstr>
      <vt:lpstr>Sih</vt:lpstr>
      <vt:lpstr>TriBW</vt:lpstr>
      <vt:lpstr>TriHW</vt:lpstr>
      <vt:lpstr>Sugeng</vt:lpstr>
      <vt:lpstr>Sheet9</vt:lpstr>
      <vt:lpstr>Sheet1 (2)</vt:lpstr>
      <vt:lpstr>Gagal</vt:lpstr>
      <vt:lpstr>Gabung</vt:lpstr>
      <vt:lpstr>Sheet8</vt:lpstr>
      <vt:lpstr>Sheet1</vt:lpstr>
      <vt:lpstr>BS!Print_Area</vt:lpstr>
      <vt:lpstr>Gabung!Print_Area</vt:lpstr>
      <vt:lpstr>Sih!Print_Area</vt:lpstr>
      <vt:lpstr>Sugeng!Print_Area</vt:lpstr>
      <vt:lpstr>TriBW!Print_Area</vt:lpstr>
      <vt:lpstr>TriHW!Print_Area</vt:lpstr>
      <vt:lpstr>BS!Print_Titles</vt:lpstr>
      <vt:lpstr>Sih!Print_Titles</vt:lpstr>
      <vt:lpstr>Sugeng!Print_Titles</vt:lpstr>
      <vt:lpstr>TriBW!Print_Titles</vt:lpstr>
      <vt:lpstr>TriHW!Print_Titles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PowerLogic</dc:creator>
  <cp:lastModifiedBy>0point5</cp:lastModifiedBy>
  <cp:lastPrinted>2016-01-11T01:43:30Z</cp:lastPrinted>
  <dcterms:created xsi:type="dcterms:W3CDTF">2012-09-17T00:58:17Z</dcterms:created>
  <dcterms:modified xsi:type="dcterms:W3CDTF">2016-10-12T05:34:21Z</dcterms:modified>
</cp:coreProperties>
</file>